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g" ContentType="image/jpeg"/>
  <Default Extension="emf" ContentType="image/x-em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5600" windowHeight="16060" tabRatio="904"/>
  </bookViews>
  <sheets>
    <sheet name="INTRO" sheetId="42" r:id="rId1"/>
    <sheet name="SALES" sheetId="53" r:id="rId2"/>
    <sheet name="EQUIPMENT" sheetId="40" r:id="rId3"/>
    <sheet name="RAW MATERIALS" sheetId="34" r:id="rId4"/>
    <sheet name="OVERHEAD" sheetId="44" r:id="rId5"/>
    <sheet name="Orders" sheetId="35" state="hidden" r:id="rId6"/>
    <sheet name="Materials used" sheetId="36" state="hidden" r:id="rId7"/>
    <sheet name="Materials bought" sheetId="37" state="hidden" r:id="rId8"/>
    <sheet name="Buy list" sheetId="38" state="hidden" r:id="rId9"/>
    <sheet name="Report value stock" sheetId="39" state="hidden" r:id="rId10"/>
    <sheet name="Costprice materials" sheetId="1" state="hidden" r:id="rId11"/>
    <sheet name="INVESTMENT" sheetId="54" r:id="rId12"/>
    <sheet name="DASHBOARD" sheetId="48" r:id="rId13"/>
    <sheet name="School water cart" sheetId="31" state="hidden" r:id="rId14"/>
    <sheet name="See-saw big" sheetId="17" state="hidden" r:id="rId15"/>
    <sheet name="Shop Cart" sheetId="19" state="hidden" r:id="rId16"/>
    <sheet name="Slide Big" sheetId="20" state="hidden" r:id="rId17"/>
    <sheet name="Swing db &amp; h" sheetId="23" state="hidden" r:id="rId18"/>
    <sheet name="Up &amp; down" sheetId="30" state="hidden" r:id="rId19"/>
    <sheet name="Wheely" sheetId="32" state="hidden" r:id="rId20"/>
  </sheets>
  <definedNames>
    <definedName name="_xlnm._FilterDatabase" localSheetId="8" hidden="1">'Buy list'!$A$4:$I$1001</definedName>
    <definedName name="_xlnm._FilterDatabase" localSheetId="10" hidden="1">'Costprice materials'!$A$6:$E$158</definedName>
    <definedName name="_xlnm._FilterDatabase" localSheetId="7" hidden="1">'Materials bought'!$A$3:$E$350</definedName>
    <definedName name="_xlnm._FilterDatabase" localSheetId="6" hidden="1">'Materials used'!$A$3:$C$611</definedName>
    <definedName name="_xlnm._FilterDatabase" localSheetId="5" hidden="1">Orders!$A$3:$F$200</definedName>
    <definedName name="_xlnm._FilterDatabase" localSheetId="3" hidden="1">'RAW MATERIALS'!$A$4:$I$11</definedName>
    <definedName name="_xlnm._FilterDatabase" localSheetId="9" hidden="1">'Report value stock'!$A$4:$F$500</definedName>
    <definedName name="_xlnm._FilterDatabase" localSheetId="1" hidden="1">SALES!#REF!</definedName>
    <definedName name="_xlnm._FilterDatabase" localSheetId="16" hidden="1">'Slide Big'!$A$8:$D$8</definedName>
    <definedName name="Materials" localSheetId="1">SALES!$B$6:$B$186</definedName>
    <definedName name="Materials">'RAW MATERIALS'!$B$4:$B$206</definedName>
    <definedName name="MinimumStock" localSheetId="1">SALES!$C$6:$C$186</definedName>
    <definedName name="MinimumStock">'RAW MATERIALS'!$C$4:$C$206</definedName>
    <definedName name="Ordernumber" localSheetId="12">'RAW MATERIALS'!#REF!</definedName>
    <definedName name="Ordernumber" localSheetId="4">'RAW MATERIALS'!#REF!</definedName>
    <definedName name="Ordernumber" localSheetId="1">SALES!#REF!</definedName>
    <definedName name="Ordernumber">'RAW MATERIALS'!#REF!</definedName>
    <definedName name="_xlnm.Print_Area" localSheetId="8">'Buy list'!$A$4:$J$1001</definedName>
    <definedName name="_xlnm.Print_Area" localSheetId="10">'Costprice materials'!$A$6:$D$154</definedName>
    <definedName name="_xlnm.Print_Area" localSheetId="3">'RAW MATERIALS'!#REF!</definedName>
    <definedName name="_xlnm.Print_Area" localSheetId="9">'Report value stock'!$A$1:$D$221</definedName>
    <definedName name="_xlnm.Print_Area" localSheetId="1">SALES!#REF!</definedName>
    <definedName name="_xlnm.Print_Area" localSheetId="13">'School water cart'!$A$1:$C$27</definedName>
    <definedName name="_xlnm.Print_Area" localSheetId="14">'See-saw big'!$A$1:$C$20</definedName>
    <definedName name="_xlnm.Print_Area" localSheetId="15">'Shop Cart'!$A$1:$C$32</definedName>
    <definedName name="_xlnm.Print_Area" localSheetId="16">'Slide Big'!$A$1:$D$18</definedName>
    <definedName name="_xlnm.Print_Area" localSheetId="17">'Swing db &amp; h'!$A$1:$C$23</definedName>
    <definedName name="_xlnm.Print_Area" localSheetId="18">'Up &amp; down'!$A$1:$C$19</definedName>
    <definedName name="_xlnm.Print_Area" localSheetId="19">Wheely!$A$1:$C$19</definedName>
    <definedName name="Shops" localSheetId="12">'RAW MATERIALS'!#REF!</definedName>
    <definedName name="Shops" localSheetId="4">'RAW MATERIALS'!#REF!</definedName>
    <definedName name="Shops" localSheetId="1">SALES!#REF!</definedName>
    <definedName name="Shops">'RAW MATERIALS'!#REF!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53" l="1"/>
  <c r="E9" i="53"/>
  <c r="E10" i="53"/>
  <c r="E11" i="53"/>
  <c r="E12" i="53"/>
  <c r="C39" i="48"/>
  <c r="D8" i="48"/>
  <c r="F62" i="54"/>
  <c r="D62" i="54"/>
  <c r="E8" i="34"/>
  <c r="E9" i="34"/>
  <c r="E10" i="34"/>
  <c r="E11" i="34"/>
  <c r="E12" i="34"/>
  <c r="C40" i="48"/>
  <c r="D24" i="54"/>
  <c r="G24" i="54"/>
  <c r="E10" i="44"/>
  <c r="C43" i="48"/>
  <c r="E11" i="44"/>
  <c r="C44" i="48"/>
  <c r="E12" i="44"/>
  <c r="C45" i="48"/>
  <c r="E13" i="44"/>
  <c r="C46" i="48"/>
  <c r="E14" i="44"/>
  <c r="C47" i="48"/>
  <c r="E15" i="44"/>
  <c r="C48" i="48"/>
  <c r="E16" i="44"/>
  <c r="C49" i="48"/>
  <c r="E17" i="44"/>
  <c r="C50" i="48"/>
  <c r="E18" i="44"/>
  <c r="C51" i="48"/>
  <c r="E19" i="44"/>
  <c r="C52" i="48"/>
  <c r="E20" i="44"/>
  <c r="C53" i="48"/>
  <c r="C54" i="48"/>
  <c r="D25" i="54"/>
  <c r="G25" i="54"/>
  <c r="F15" i="54"/>
  <c r="D26" i="54"/>
  <c r="G26" i="54"/>
  <c r="C14" i="40"/>
  <c r="D23" i="54"/>
  <c r="F23" i="54"/>
  <c r="F24" i="54"/>
  <c r="F25" i="54"/>
  <c r="F26" i="54"/>
  <c r="F30" i="54"/>
  <c r="G29" i="54"/>
  <c r="G30" i="54"/>
  <c r="H29" i="54"/>
  <c r="H24" i="54"/>
  <c r="H25" i="54"/>
  <c r="H26" i="54"/>
  <c r="H30" i="54"/>
  <c r="I29" i="54"/>
  <c r="I24" i="54"/>
  <c r="I25" i="54"/>
  <c r="I26" i="54"/>
  <c r="I30" i="54"/>
  <c r="J29" i="54"/>
  <c r="J24" i="54"/>
  <c r="J25" i="54"/>
  <c r="J26" i="54"/>
  <c r="J30" i="54"/>
  <c r="K29" i="54"/>
  <c r="K24" i="54"/>
  <c r="K25" i="54"/>
  <c r="K26" i="54"/>
  <c r="K30" i="54"/>
  <c r="L29" i="54"/>
  <c r="L24" i="54"/>
  <c r="L25" i="54"/>
  <c r="L26" i="54"/>
  <c r="L30" i="54"/>
  <c r="M29" i="54"/>
  <c r="M24" i="54"/>
  <c r="M25" i="54"/>
  <c r="M26" i="54"/>
  <c r="M30" i="54"/>
  <c r="N29" i="54"/>
  <c r="N24" i="54"/>
  <c r="N25" i="54"/>
  <c r="N26" i="54"/>
  <c r="N30" i="54"/>
  <c r="O29" i="54"/>
  <c r="O24" i="54"/>
  <c r="O25" i="54"/>
  <c r="O26" i="54"/>
  <c r="O30" i="54"/>
  <c r="P29" i="54"/>
  <c r="P24" i="54"/>
  <c r="P25" i="54"/>
  <c r="P26" i="54"/>
  <c r="P30" i="54"/>
  <c r="Q29" i="54"/>
  <c r="Q24" i="54"/>
  <c r="Q25" i="54"/>
  <c r="Q26" i="54"/>
  <c r="D15" i="54"/>
  <c r="D27" i="54"/>
  <c r="Q27" i="54"/>
  <c r="C41" i="48"/>
  <c r="C56" i="48"/>
  <c r="C58" i="48"/>
  <c r="I7" i="40"/>
  <c r="I8" i="40"/>
  <c r="I9" i="40"/>
  <c r="I10" i="40"/>
  <c r="I11" i="40"/>
  <c r="I12" i="40"/>
  <c r="I13" i="40"/>
  <c r="I14" i="40"/>
  <c r="C59" i="48"/>
  <c r="C60" i="48"/>
  <c r="C62" i="48"/>
  <c r="C64" i="48"/>
  <c r="D28" i="54"/>
  <c r="Q28" i="54"/>
  <c r="Q30" i="54"/>
  <c r="F61" i="54"/>
  <c r="D72" i="54"/>
  <c r="G72" i="54"/>
  <c r="F72" i="54"/>
  <c r="C26" i="40"/>
  <c r="D69" i="54"/>
  <c r="F69" i="54"/>
  <c r="D18" i="34"/>
  <c r="E18" i="34"/>
  <c r="D19" i="34"/>
  <c r="E19" i="34"/>
  <c r="E20" i="34"/>
  <c r="E21" i="34"/>
  <c r="E22" i="34"/>
  <c r="I40" i="48"/>
  <c r="D70" i="54"/>
  <c r="F70" i="54"/>
  <c r="E28" i="44"/>
  <c r="I43" i="48"/>
  <c r="E29" i="44"/>
  <c r="I44" i="48"/>
  <c r="E30" i="44"/>
  <c r="I45" i="48"/>
  <c r="E31" i="44"/>
  <c r="I46" i="48"/>
  <c r="E32" i="44"/>
  <c r="I47" i="48"/>
  <c r="E33" i="44"/>
  <c r="I48" i="48"/>
  <c r="E34" i="44"/>
  <c r="I49" i="48"/>
  <c r="E35" i="44"/>
  <c r="I50" i="48"/>
  <c r="E36" i="44"/>
  <c r="I51" i="48"/>
  <c r="E37" i="44"/>
  <c r="I52" i="48"/>
  <c r="E38" i="44"/>
  <c r="I53" i="48"/>
  <c r="I54" i="48"/>
  <c r="D71" i="54"/>
  <c r="F71" i="54"/>
  <c r="F76" i="54"/>
  <c r="G75" i="54"/>
  <c r="G70" i="54"/>
  <c r="G71" i="54"/>
  <c r="G76" i="54"/>
  <c r="H75" i="54"/>
  <c r="H72" i="54"/>
  <c r="H70" i="54"/>
  <c r="H71" i="54"/>
  <c r="H76" i="54"/>
  <c r="I75" i="54"/>
  <c r="I72" i="54"/>
  <c r="I70" i="54"/>
  <c r="I71" i="54"/>
  <c r="I76" i="54"/>
  <c r="J75" i="54"/>
  <c r="J72" i="54"/>
  <c r="J70" i="54"/>
  <c r="J71" i="54"/>
  <c r="J76" i="54"/>
  <c r="K75" i="54"/>
  <c r="K72" i="54"/>
  <c r="K70" i="54"/>
  <c r="K71" i="54"/>
  <c r="K76" i="54"/>
  <c r="L75" i="54"/>
  <c r="L72" i="54"/>
  <c r="L70" i="54"/>
  <c r="L71" i="54"/>
  <c r="L76" i="54"/>
  <c r="M75" i="54"/>
  <c r="M72" i="54"/>
  <c r="M70" i="54"/>
  <c r="M71" i="54"/>
  <c r="M76" i="54"/>
  <c r="N75" i="54"/>
  <c r="N72" i="54"/>
  <c r="N70" i="54"/>
  <c r="N71" i="54"/>
  <c r="N76" i="54"/>
  <c r="O75" i="54"/>
  <c r="O72" i="54"/>
  <c r="O70" i="54"/>
  <c r="O71" i="54"/>
  <c r="O76" i="54"/>
  <c r="P75" i="54"/>
  <c r="P72" i="54"/>
  <c r="P70" i="54"/>
  <c r="P71" i="54"/>
  <c r="P76" i="54"/>
  <c r="Q75" i="54"/>
  <c r="Q72" i="54"/>
  <c r="D61" i="54"/>
  <c r="D73" i="54"/>
  <c r="Q73" i="54"/>
  <c r="I58" i="48"/>
  <c r="I19" i="40"/>
  <c r="I20" i="40"/>
  <c r="I21" i="40"/>
  <c r="I22" i="40"/>
  <c r="I23" i="40"/>
  <c r="I24" i="40"/>
  <c r="I25" i="40"/>
  <c r="I26" i="40"/>
  <c r="I59" i="48"/>
  <c r="I60" i="48"/>
  <c r="E18" i="53"/>
  <c r="E19" i="53"/>
  <c r="E20" i="53"/>
  <c r="E21" i="53"/>
  <c r="E22" i="53"/>
  <c r="I39" i="48"/>
  <c r="I41" i="48"/>
  <c r="I56" i="48"/>
  <c r="I62" i="48"/>
  <c r="I64" i="48"/>
  <c r="D74" i="54"/>
  <c r="Q74" i="54"/>
  <c r="Q70" i="54"/>
  <c r="Q71" i="54"/>
  <c r="Q76" i="54"/>
  <c r="D18" i="54"/>
  <c r="I18" i="54"/>
  <c r="J18" i="54"/>
  <c r="K18" i="54"/>
  <c r="L18" i="54"/>
  <c r="M18" i="54"/>
  <c r="N18" i="54"/>
  <c r="O18" i="54"/>
  <c r="P18" i="54"/>
  <c r="Q18" i="54"/>
  <c r="H18" i="54"/>
  <c r="D64" i="54"/>
  <c r="I64" i="54"/>
  <c r="J64" i="54"/>
  <c r="K64" i="54"/>
  <c r="L64" i="54"/>
  <c r="M64" i="54"/>
  <c r="N64" i="54"/>
  <c r="O64" i="54"/>
  <c r="P64" i="54"/>
  <c r="Q64" i="54"/>
  <c r="H64" i="54"/>
  <c r="J19" i="34"/>
  <c r="J18" i="34"/>
  <c r="G19" i="34"/>
  <c r="G18" i="34"/>
  <c r="S18" i="54"/>
  <c r="S64" i="54"/>
  <c r="J58" i="48"/>
  <c r="J19" i="40"/>
  <c r="J20" i="40"/>
  <c r="J21" i="40"/>
  <c r="J22" i="40"/>
  <c r="J23" i="40"/>
  <c r="J24" i="40"/>
  <c r="J25" i="40"/>
  <c r="J26" i="40"/>
  <c r="J59" i="48"/>
  <c r="J60" i="48"/>
  <c r="H18" i="34"/>
  <c r="H19" i="34"/>
  <c r="H20" i="34"/>
  <c r="H21" i="34"/>
  <c r="H22" i="34"/>
  <c r="J40" i="48"/>
  <c r="H20" i="53"/>
  <c r="H21" i="53"/>
  <c r="H18" i="53"/>
  <c r="H19" i="53"/>
  <c r="H22" i="53"/>
  <c r="J39" i="48"/>
  <c r="J41" i="48"/>
  <c r="H28" i="44"/>
  <c r="J43" i="48"/>
  <c r="H29" i="44"/>
  <c r="J44" i="48"/>
  <c r="H30" i="44"/>
  <c r="J45" i="48"/>
  <c r="H31" i="44"/>
  <c r="J46" i="48"/>
  <c r="H32" i="44"/>
  <c r="J47" i="48"/>
  <c r="H33" i="44"/>
  <c r="J48" i="48"/>
  <c r="H34" i="44"/>
  <c r="J49" i="48"/>
  <c r="H35" i="44"/>
  <c r="J50" i="48"/>
  <c r="H36" i="44"/>
  <c r="J51" i="48"/>
  <c r="H37" i="44"/>
  <c r="J52" i="48"/>
  <c r="H38" i="44"/>
  <c r="J53" i="48"/>
  <c r="J54" i="48"/>
  <c r="J56" i="48"/>
  <c r="J62" i="48"/>
  <c r="J64" i="48"/>
  <c r="K58" i="48"/>
  <c r="K19" i="40"/>
  <c r="K20" i="40"/>
  <c r="K21" i="40"/>
  <c r="K22" i="40"/>
  <c r="K23" i="40"/>
  <c r="K24" i="40"/>
  <c r="K25" i="40"/>
  <c r="K26" i="40"/>
  <c r="K59" i="48"/>
  <c r="K60" i="48"/>
  <c r="K18" i="34"/>
  <c r="K19" i="34"/>
  <c r="K20" i="34"/>
  <c r="K21" i="34"/>
  <c r="K22" i="34"/>
  <c r="K40" i="48"/>
  <c r="K20" i="53"/>
  <c r="K21" i="53"/>
  <c r="K18" i="53"/>
  <c r="K19" i="53"/>
  <c r="K22" i="53"/>
  <c r="K39" i="48"/>
  <c r="K41" i="48"/>
  <c r="K28" i="44"/>
  <c r="K43" i="48"/>
  <c r="K29" i="44"/>
  <c r="K44" i="48"/>
  <c r="K30" i="44"/>
  <c r="K45" i="48"/>
  <c r="K31" i="44"/>
  <c r="K46" i="48"/>
  <c r="K32" i="44"/>
  <c r="K47" i="48"/>
  <c r="K33" i="44"/>
  <c r="K48" i="48"/>
  <c r="K34" i="44"/>
  <c r="K49" i="48"/>
  <c r="K35" i="44"/>
  <c r="K50" i="48"/>
  <c r="K36" i="44"/>
  <c r="K51" i="48"/>
  <c r="K37" i="44"/>
  <c r="K52" i="48"/>
  <c r="K38" i="44"/>
  <c r="K53" i="48"/>
  <c r="K54" i="48"/>
  <c r="K56" i="48"/>
  <c r="K62" i="48"/>
  <c r="K64" i="48"/>
  <c r="D58" i="48"/>
  <c r="E58" i="48"/>
  <c r="F66" i="54"/>
  <c r="G65" i="54"/>
  <c r="G66" i="54"/>
  <c r="H65" i="54"/>
  <c r="H66" i="54"/>
  <c r="I65" i="54"/>
  <c r="I66" i="54"/>
  <c r="J65" i="54"/>
  <c r="J66" i="54"/>
  <c r="K65" i="54"/>
  <c r="K66" i="54"/>
  <c r="L65" i="54"/>
  <c r="L66" i="54"/>
  <c r="M65" i="54"/>
  <c r="M66" i="54"/>
  <c r="N65" i="54"/>
  <c r="N66" i="54"/>
  <c r="O65" i="54"/>
  <c r="O66" i="54"/>
  <c r="P65" i="54"/>
  <c r="P66" i="54"/>
  <c r="Q65" i="54"/>
  <c r="Q66" i="54"/>
  <c r="Q78" i="54"/>
  <c r="P78" i="54"/>
  <c r="O78" i="54"/>
  <c r="N78" i="54"/>
  <c r="M78" i="54"/>
  <c r="L78" i="54"/>
  <c r="K78" i="54"/>
  <c r="J78" i="54"/>
  <c r="I78" i="54"/>
  <c r="H78" i="54"/>
  <c r="G78" i="54"/>
  <c r="F78" i="54"/>
  <c r="S71" i="54"/>
  <c r="S70" i="54"/>
  <c r="S69" i="54"/>
  <c r="F16" i="54"/>
  <c r="F20" i="54"/>
  <c r="G19" i="54"/>
  <c r="G20" i="54"/>
  <c r="H19" i="54"/>
  <c r="H20" i="54"/>
  <c r="I19" i="54"/>
  <c r="I20" i="54"/>
  <c r="J19" i="54"/>
  <c r="J20" i="54"/>
  <c r="K19" i="54"/>
  <c r="K20" i="54"/>
  <c r="L19" i="54"/>
  <c r="L20" i="54"/>
  <c r="M19" i="54"/>
  <c r="M20" i="54"/>
  <c r="N19" i="54"/>
  <c r="N20" i="54"/>
  <c r="O19" i="54"/>
  <c r="O20" i="54"/>
  <c r="P19" i="54"/>
  <c r="P20" i="54"/>
  <c r="Q19" i="54"/>
  <c r="Q20" i="54"/>
  <c r="S24" i="54"/>
  <c r="S25" i="54"/>
  <c r="D16" i="54"/>
  <c r="I66" i="48"/>
  <c r="S23" i="54"/>
  <c r="F32" i="54"/>
  <c r="G32" i="54"/>
  <c r="H32" i="54"/>
  <c r="I32" i="54"/>
  <c r="J32" i="54"/>
  <c r="K32" i="54"/>
  <c r="L32" i="54"/>
  <c r="M32" i="54"/>
  <c r="N32" i="54"/>
  <c r="O32" i="54"/>
  <c r="P32" i="54"/>
  <c r="Q32" i="54"/>
  <c r="H8" i="40"/>
  <c r="H9" i="40"/>
  <c r="H10" i="40"/>
  <c r="H11" i="40"/>
  <c r="H12" i="40"/>
  <c r="H13" i="40"/>
  <c r="H7" i="40"/>
  <c r="H8" i="53"/>
  <c r="H10" i="53"/>
  <c r="H9" i="53"/>
  <c r="H11" i="53"/>
  <c r="H12" i="53"/>
  <c r="D39" i="48"/>
  <c r="E8" i="48"/>
  <c r="K8" i="53"/>
  <c r="K9" i="53"/>
  <c r="K10" i="53"/>
  <c r="K11" i="53"/>
  <c r="K12" i="53"/>
  <c r="E39" i="48"/>
  <c r="F8" i="48"/>
  <c r="E37" i="42"/>
  <c r="C37" i="42"/>
  <c r="H19" i="40"/>
  <c r="H20" i="40"/>
  <c r="H21" i="40"/>
  <c r="H22" i="40"/>
  <c r="H23" i="40"/>
  <c r="K66" i="48"/>
  <c r="L10" i="48"/>
  <c r="J66" i="48"/>
  <c r="K10" i="48"/>
  <c r="J10" i="48"/>
  <c r="L9" i="48"/>
  <c r="K9" i="48"/>
  <c r="J9" i="48"/>
  <c r="L8" i="48"/>
  <c r="K8" i="48"/>
  <c r="J8" i="48"/>
  <c r="H8" i="34"/>
  <c r="H9" i="34"/>
  <c r="H10" i="34"/>
  <c r="H11" i="34"/>
  <c r="H12" i="34"/>
  <c r="D40" i="48"/>
  <c r="D41" i="48"/>
  <c r="H10" i="44"/>
  <c r="D43" i="48"/>
  <c r="H11" i="44"/>
  <c r="D44" i="48"/>
  <c r="H12" i="44"/>
  <c r="D45" i="48"/>
  <c r="H13" i="44"/>
  <c r="D46" i="48"/>
  <c r="H14" i="44"/>
  <c r="D47" i="48"/>
  <c r="H15" i="44"/>
  <c r="D48" i="48"/>
  <c r="H16" i="44"/>
  <c r="D49" i="48"/>
  <c r="H17" i="44"/>
  <c r="D50" i="48"/>
  <c r="H18" i="44"/>
  <c r="D51" i="48"/>
  <c r="H19" i="44"/>
  <c r="D52" i="48"/>
  <c r="H20" i="44"/>
  <c r="D53" i="48"/>
  <c r="D54" i="48"/>
  <c r="D56" i="48"/>
  <c r="J7" i="40"/>
  <c r="J8" i="40"/>
  <c r="J9" i="40"/>
  <c r="J10" i="40"/>
  <c r="J11" i="40"/>
  <c r="J12" i="40"/>
  <c r="J13" i="40"/>
  <c r="J14" i="40"/>
  <c r="D59" i="48"/>
  <c r="D60" i="48"/>
  <c r="D62" i="48"/>
  <c r="D64" i="48"/>
  <c r="D66" i="48"/>
  <c r="E10" i="48"/>
  <c r="K8" i="34"/>
  <c r="K9" i="34"/>
  <c r="K10" i="34"/>
  <c r="K11" i="34"/>
  <c r="K12" i="34"/>
  <c r="E40" i="48"/>
  <c r="E41" i="48"/>
  <c r="K10" i="44"/>
  <c r="E43" i="48"/>
  <c r="K11" i="44"/>
  <c r="E44" i="48"/>
  <c r="K12" i="44"/>
  <c r="E45" i="48"/>
  <c r="K13" i="44"/>
  <c r="E46" i="48"/>
  <c r="K14" i="44"/>
  <c r="E47" i="48"/>
  <c r="K15" i="44"/>
  <c r="E48" i="48"/>
  <c r="K16" i="44"/>
  <c r="E49" i="48"/>
  <c r="K17" i="44"/>
  <c r="E50" i="48"/>
  <c r="K18" i="44"/>
  <c r="E51" i="48"/>
  <c r="K19" i="44"/>
  <c r="E52" i="48"/>
  <c r="K20" i="44"/>
  <c r="E53" i="48"/>
  <c r="E54" i="48"/>
  <c r="E56" i="48"/>
  <c r="K7" i="40"/>
  <c r="K8" i="40"/>
  <c r="K9" i="40"/>
  <c r="K10" i="40"/>
  <c r="K11" i="40"/>
  <c r="K12" i="40"/>
  <c r="K13" i="40"/>
  <c r="K14" i="40"/>
  <c r="E59" i="48"/>
  <c r="E60" i="48"/>
  <c r="E62" i="48"/>
  <c r="E64" i="48"/>
  <c r="E66" i="48"/>
  <c r="F10" i="48"/>
  <c r="C66" i="48"/>
  <c r="D10" i="48"/>
  <c r="E9" i="48"/>
  <c r="F9" i="48"/>
  <c r="D15" i="48"/>
  <c r="D9" i="48"/>
  <c r="H44" i="48"/>
  <c r="H45" i="48"/>
  <c r="H46" i="48"/>
  <c r="H47" i="48"/>
  <c r="H48" i="48"/>
  <c r="H49" i="48"/>
  <c r="H50" i="48"/>
  <c r="H51" i="48"/>
  <c r="H52" i="48"/>
  <c r="H53" i="48"/>
  <c r="H43" i="48"/>
  <c r="H21" i="44"/>
  <c r="K21" i="44"/>
  <c r="E21" i="44"/>
  <c r="B52" i="48"/>
  <c r="B53" i="48"/>
  <c r="K39" i="44"/>
  <c r="H39" i="44"/>
  <c r="E39" i="44"/>
  <c r="B51" i="48"/>
  <c r="B50" i="48"/>
  <c r="B44" i="48"/>
  <c r="B45" i="48"/>
  <c r="B46" i="48"/>
  <c r="B47" i="48"/>
  <c r="B48" i="48"/>
  <c r="B49" i="48"/>
  <c r="B43" i="48"/>
  <c r="E26" i="40"/>
  <c r="D26" i="40"/>
  <c r="H25" i="40"/>
  <c r="H24" i="40"/>
  <c r="C9" i="17"/>
  <c r="D9" i="17"/>
  <c r="D20" i="17"/>
  <c r="C23" i="17"/>
  <c r="D23" i="17"/>
  <c r="D27" i="17"/>
  <c r="D28" i="17"/>
  <c r="D29" i="17"/>
  <c r="D30" i="17"/>
  <c r="D31" i="17"/>
  <c r="C9" i="31"/>
  <c r="D9" i="31"/>
  <c r="D27" i="31"/>
  <c r="C30" i="31"/>
  <c r="D30" i="31"/>
  <c r="D34" i="31"/>
  <c r="D35" i="31"/>
  <c r="D36" i="31"/>
  <c r="D37" i="31"/>
  <c r="D38" i="31"/>
  <c r="D31" i="31"/>
  <c r="D24" i="17"/>
  <c r="J13" i="48"/>
  <c r="K13" i="48"/>
  <c r="L13" i="48"/>
  <c r="D14" i="48"/>
  <c r="E14" i="48"/>
  <c r="F14" i="48"/>
  <c r="J14" i="48"/>
  <c r="K14" i="48"/>
  <c r="L14" i="48"/>
  <c r="J15" i="48"/>
  <c r="K15" i="48"/>
  <c r="L15" i="48"/>
  <c r="H9" i="31"/>
  <c r="I9" i="31"/>
  <c r="H10" i="31"/>
  <c r="I10" i="31"/>
  <c r="H11" i="31"/>
  <c r="I11" i="31"/>
  <c r="H12" i="31"/>
  <c r="I12" i="31"/>
  <c r="G13" i="31"/>
  <c r="H13" i="31"/>
  <c r="I13" i="31"/>
  <c r="H14" i="31"/>
  <c r="I14" i="31"/>
  <c r="G15" i="31"/>
  <c r="H15" i="31"/>
  <c r="I15" i="31"/>
  <c r="H16" i="31"/>
  <c r="I16" i="31"/>
  <c r="H17" i="31"/>
  <c r="I17" i="31"/>
  <c r="G18" i="31"/>
  <c r="H18" i="31"/>
  <c r="I18" i="31"/>
  <c r="H19" i="31"/>
  <c r="I19" i="31"/>
  <c r="G20" i="31"/>
  <c r="H20" i="31"/>
  <c r="I20" i="31"/>
  <c r="H21" i="31"/>
  <c r="I21" i="31"/>
  <c r="G22" i="31"/>
  <c r="H22" i="31"/>
  <c r="I22" i="31"/>
  <c r="G23" i="31"/>
  <c r="H23" i="31"/>
  <c r="I23" i="31"/>
  <c r="H24" i="31"/>
  <c r="I24" i="31"/>
  <c r="H25" i="31"/>
  <c r="I25" i="31"/>
  <c r="H26" i="31"/>
  <c r="I26" i="31"/>
  <c r="I27" i="31"/>
  <c r="H30" i="31"/>
  <c r="I30" i="31"/>
  <c r="I31" i="31"/>
  <c r="H9" i="17"/>
  <c r="I9" i="17"/>
  <c r="H10" i="17"/>
  <c r="I10" i="17"/>
  <c r="H11" i="17"/>
  <c r="I11" i="17"/>
  <c r="H12" i="17"/>
  <c r="I12" i="17"/>
  <c r="H13" i="17"/>
  <c r="I13" i="17"/>
  <c r="H14" i="17"/>
  <c r="I14" i="17"/>
  <c r="H15" i="17"/>
  <c r="G15" i="17"/>
  <c r="I15" i="17"/>
  <c r="H16" i="17"/>
  <c r="G16" i="17"/>
  <c r="I16" i="17"/>
  <c r="H17" i="17"/>
  <c r="I17" i="17"/>
  <c r="H18" i="17"/>
  <c r="G18" i="17"/>
  <c r="I18" i="17"/>
  <c r="H19" i="17"/>
  <c r="I19" i="17"/>
  <c r="I20" i="17"/>
  <c r="H23" i="17"/>
  <c r="I23" i="17"/>
  <c r="I24" i="17"/>
  <c r="H9" i="19"/>
  <c r="I9" i="19"/>
  <c r="H10" i="19"/>
  <c r="I10" i="19"/>
  <c r="H11" i="19"/>
  <c r="I11" i="19"/>
  <c r="H12" i="19"/>
  <c r="I12" i="19"/>
  <c r="H13" i="19"/>
  <c r="G13" i="19"/>
  <c r="I13" i="19"/>
  <c r="H14" i="19"/>
  <c r="I14" i="19"/>
  <c r="H15" i="19"/>
  <c r="G15" i="19"/>
  <c r="I15" i="19"/>
  <c r="H16" i="19"/>
  <c r="I16" i="19"/>
  <c r="H17" i="19"/>
  <c r="I17" i="19"/>
  <c r="H18" i="19"/>
  <c r="G18" i="19"/>
  <c r="I18" i="19"/>
  <c r="H19" i="19"/>
  <c r="I19" i="19"/>
  <c r="H20" i="19"/>
  <c r="I20" i="19"/>
  <c r="H21" i="19"/>
  <c r="G21" i="19"/>
  <c r="I21" i="19"/>
  <c r="H22" i="19"/>
  <c r="I22" i="19"/>
  <c r="H23" i="19"/>
  <c r="I23" i="19"/>
  <c r="H24" i="19"/>
  <c r="I24" i="19"/>
  <c r="H25" i="19"/>
  <c r="G25" i="19"/>
  <c r="I25" i="19"/>
  <c r="H26" i="19"/>
  <c r="I26" i="19"/>
  <c r="H27" i="19"/>
  <c r="I27" i="19"/>
  <c r="H28" i="19"/>
  <c r="I28" i="19"/>
  <c r="H29" i="19"/>
  <c r="I29" i="19"/>
  <c r="H30" i="19"/>
  <c r="I30" i="19"/>
  <c r="H31" i="19"/>
  <c r="G31" i="19"/>
  <c r="I31" i="19"/>
  <c r="I32" i="19"/>
  <c r="H35" i="19"/>
  <c r="I35" i="19"/>
  <c r="I36" i="19"/>
  <c r="H9" i="20"/>
  <c r="G9" i="20"/>
  <c r="I9" i="20"/>
  <c r="H10" i="20"/>
  <c r="I10" i="20"/>
  <c r="H11" i="20"/>
  <c r="I11" i="20"/>
  <c r="H12" i="20"/>
  <c r="I12" i="20"/>
  <c r="H13" i="20"/>
  <c r="I13" i="20"/>
  <c r="H14" i="20"/>
  <c r="I14" i="20"/>
  <c r="H15" i="20"/>
  <c r="I15" i="20"/>
  <c r="H16" i="20"/>
  <c r="I16" i="20"/>
  <c r="I18" i="20"/>
  <c r="H21" i="20"/>
  <c r="I21" i="20"/>
  <c r="I22" i="20"/>
  <c r="H9" i="23"/>
  <c r="I9" i="23"/>
  <c r="H10" i="23"/>
  <c r="I10" i="23"/>
  <c r="H11" i="23"/>
  <c r="I11" i="23"/>
  <c r="H12" i="23"/>
  <c r="I12" i="23"/>
  <c r="H13" i="23"/>
  <c r="I13" i="23"/>
  <c r="H14" i="23"/>
  <c r="G14" i="23"/>
  <c r="I14" i="23"/>
  <c r="H15" i="23"/>
  <c r="G15" i="23"/>
  <c r="I15" i="23"/>
  <c r="H16" i="23"/>
  <c r="G16" i="23"/>
  <c r="I16" i="23"/>
  <c r="H17" i="23"/>
  <c r="I17" i="23"/>
  <c r="H18" i="23"/>
  <c r="I18" i="23"/>
  <c r="H19" i="23"/>
  <c r="I19" i="23"/>
  <c r="H20" i="23"/>
  <c r="I20" i="23"/>
  <c r="H21" i="23"/>
  <c r="G21" i="23"/>
  <c r="I21" i="23"/>
  <c r="H22" i="23"/>
  <c r="I22" i="23"/>
  <c r="I23" i="23"/>
  <c r="H26" i="23"/>
  <c r="I26" i="23"/>
  <c r="I27" i="23"/>
  <c r="H9" i="30"/>
  <c r="I9" i="30"/>
  <c r="H10" i="30"/>
  <c r="I10" i="30"/>
  <c r="H11" i="30"/>
  <c r="I11" i="30"/>
  <c r="H12" i="30"/>
  <c r="I12" i="30"/>
  <c r="H13" i="30"/>
  <c r="I13" i="30"/>
  <c r="H14" i="30"/>
  <c r="I14" i="30"/>
  <c r="H15" i="30"/>
  <c r="I15" i="30"/>
  <c r="H16" i="30"/>
  <c r="I16" i="30"/>
  <c r="H17" i="30"/>
  <c r="I17" i="30"/>
  <c r="H18" i="30"/>
  <c r="G18" i="30"/>
  <c r="I18" i="30"/>
  <c r="I19" i="30"/>
  <c r="H22" i="30"/>
  <c r="I22" i="30"/>
  <c r="I23" i="30"/>
  <c r="H9" i="32"/>
  <c r="I9" i="32"/>
  <c r="H10" i="32"/>
  <c r="I10" i="32"/>
  <c r="H11" i="32"/>
  <c r="I11" i="32"/>
  <c r="H12" i="32"/>
  <c r="I12" i="32"/>
  <c r="H13" i="32"/>
  <c r="I13" i="32"/>
  <c r="H14" i="32"/>
  <c r="G14" i="32"/>
  <c r="I14" i="32"/>
  <c r="H15" i="32"/>
  <c r="I15" i="32"/>
  <c r="H16" i="32"/>
  <c r="I16" i="32"/>
  <c r="H17" i="32"/>
  <c r="G17" i="32"/>
  <c r="I17" i="32"/>
  <c r="H18" i="32"/>
  <c r="I18" i="32"/>
  <c r="I19" i="32"/>
  <c r="H22" i="32"/>
  <c r="I22" i="32"/>
  <c r="I23" i="32"/>
  <c r="C10" i="31"/>
  <c r="D10" i="31"/>
  <c r="C11" i="31"/>
  <c r="D11" i="31"/>
  <c r="C12" i="31"/>
  <c r="D12" i="31"/>
  <c r="C13" i="31"/>
  <c r="B13" i="31"/>
  <c r="D13" i="31"/>
  <c r="C14" i="31"/>
  <c r="D14" i="31"/>
  <c r="C15" i="31"/>
  <c r="B15" i="31"/>
  <c r="D15" i="31"/>
  <c r="C16" i="31"/>
  <c r="D16" i="31"/>
  <c r="C17" i="31"/>
  <c r="D17" i="31"/>
  <c r="C18" i="31"/>
  <c r="B18" i="31"/>
  <c r="D18" i="31"/>
  <c r="C19" i="31"/>
  <c r="D19" i="31"/>
  <c r="C20" i="31"/>
  <c r="B20" i="31"/>
  <c r="D20" i="31"/>
  <c r="C21" i="31"/>
  <c r="D21" i="31"/>
  <c r="C22" i="31"/>
  <c r="B22" i="31"/>
  <c r="D22" i="31"/>
  <c r="C23" i="31"/>
  <c r="B23" i="31"/>
  <c r="D23" i="31"/>
  <c r="C24" i="31"/>
  <c r="D24" i="31"/>
  <c r="C25" i="31"/>
  <c r="D25" i="31"/>
  <c r="C26" i="31"/>
  <c r="D26" i="31"/>
  <c r="C10" i="17"/>
  <c r="D10" i="17"/>
  <c r="C11" i="17"/>
  <c r="D11" i="17"/>
  <c r="C12" i="17"/>
  <c r="D12" i="17"/>
  <c r="C13" i="17"/>
  <c r="D13" i="17"/>
  <c r="C14" i="17"/>
  <c r="D14" i="17"/>
  <c r="C15" i="17"/>
  <c r="B15" i="17"/>
  <c r="D15" i="17"/>
  <c r="C16" i="17"/>
  <c r="B16" i="17"/>
  <c r="D16" i="17"/>
  <c r="C17" i="17"/>
  <c r="D17" i="17"/>
  <c r="C18" i="17"/>
  <c r="B18" i="17"/>
  <c r="D18" i="17"/>
  <c r="C19" i="17"/>
  <c r="D19" i="17"/>
  <c r="C9" i="19"/>
  <c r="D9" i="19"/>
  <c r="C10" i="19"/>
  <c r="D10" i="19"/>
  <c r="C11" i="19"/>
  <c r="D11" i="19"/>
  <c r="C12" i="19"/>
  <c r="D12" i="19"/>
  <c r="C13" i="19"/>
  <c r="B13" i="19"/>
  <c r="D13" i="19"/>
  <c r="C14" i="19"/>
  <c r="D14" i="19"/>
  <c r="C15" i="19"/>
  <c r="B15" i="19"/>
  <c r="D15" i="19"/>
  <c r="C16" i="19"/>
  <c r="D16" i="19"/>
  <c r="C17" i="19"/>
  <c r="D17" i="19"/>
  <c r="C18" i="19"/>
  <c r="B18" i="19"/>
  <c r="D18" i="19"/>
  <c r="C19" i="19"/>
  <c r="D19" i="19"/>
  <c r="C20" i="19"/>
  <c r="D20" i="19"/>
  <c r="C21" i="19"/>
  <c r="B21" i="19"/>
  <c r="D21" i="19"/>
  <c r="C22" i="19"/>
  <c r="D22" i="19"/>
  <c r="C23" i="19"/>
  <c r="D23" i="19"/>
  <c r="C24" i="19"/>
  <c r="D24" i="19"/>
  <c r="C25" i="19"/>
  <c r="B25" i="19"/>
  <c r="D25" i="19"/>
  <c r="C26" i="19"/>
  <c r="D26" i="19"/>
  <c r="C27" i="19"/>
  <c r="D27" i="19"/>
  <c r="C28" i="19"/>
  <c r="D28" i="19"/>
  <c r="C29" i="19"/>
  <c r="D29" i="19"/>
  <c r="C30" i="19"/>
  <c r="D30" i="19"/>
  <c r="C31" i="19"/>
  <c r="B31" i="19"/>
  <c r="D31" i="19"/>
  <c r="D32" i="19"/>
  <c r="C35" i="19"/>
  <c r="D35" i="19"/>
  <c r="D36" i="19"/>
  <c r="C9" i="20"/>
  <c r="B9" i="20"/>
  <c r="D9" i="20"/>
  <c r="C10" i="20"/>
  <c r="D10" i="20"/>
  <c r="C11" i="20"/>
  <c r="D11" i="20"/>
  <c r="C12" i="20"/>
  <c r="D12" i="20"/>
  <c r="C13" i="20"/>
  <c r="D13" i="20"/>
  <c r="C14" i="20"/>
  <c r="D14" i="20"/>
  <c r="C15" i="20"/>
  <c r="D15" i="20"/>
  <c r="C16" i="20"/>
  <c r="D16" i="20"/>
  <c r="D18" i="20"/>
  <c r="C21" i="20"/>
  <c r="D21" i="20"/>
  <c r="D22" i="20"/>
  <c r="C9" i="23"/>
  <c r="D9" i="23"/>
  <c r="C10" i="23"/>
  <c r="D10" i="23"/>
  <c r="C11" i="23"/>
  <c r="D11" i="23"/>
  <c r="C12" i="23"/>
  <c r="D12" i="23"/>
  <c r="C13" i="23"/>
  <c r="D13" i="23"/>
  <c r="C14" i="23"/>
  <c r="B14" i="23"/>
  <c r="D14" i="23"/>
  <c r="C15" i="23"/>
  <c r="B15" i="23"/>
  <c r="D15" i="23"/>
  <c r="C16" i="23"/>
  <c r="B16" i="23"/>
  <c r="D16" i="23"/>
  <c r="C17" i="23"/>
  <c r="D17" i="23"/>
  <c r="C18" i="23"/>
  <c r="D18" i="23"/>
  <c r="C19" i="23"/>
  <c r="D19" i="23"/>
  <c r="C20" i="23"/>
  <c r="D20" i="23"/>
  <c r="C21" i="23"/>
  <c r="B21" i="23"/>
  <c r="D21" i="23"/>
  <c r="C22" i="23"/>
  <c r="D22" i="23"/>
  <c r="D23" i="23"/>
  <c r="C26" i="23"/>
  <c r="D26" i="23"/>
  <c r="D27" i="23"/>
  <c r="C9" i="30"/>
  <c r="D9" i="30"/>
  <c r="C10" i="30"/>
  <c r="D10" i="30"/>
  <c r="C11" i="30"/>
  <c r="D11" i="30"/>
  <c r="C12" i="30"/>
  <c r="D12" i="30"/>
  <c r="C13" i="30"/>
  <c r="D13" i="30"/>
  <c r="C14" i="30"/>
  <c r="D14" i="30"/>
  <c r="C15" i="30"/>
  <c r="D15" i="30"/>
  <c r="C16" i="30"/>
  <c r="D16" i="30"/>
  <c r="C17" i="30"/>
  <c r="D17" i="30"/>
  <c r="C18" i="30"/>
  <c r="B18" i="30"/>
  <c r="D18" i="30"/>
  <c r="D19" i="30"/>
  <c r="C22" i="30"/>
  <c r="D22" i="30"/>
  <c r="D23" i="30"/>
  <c r="C9" i="32"/>
  <c r="D9" i="32"/>
  <c r="C10" i="32"/>
  <c r="D10" i="32"/>
  <c r="C11" i="32"/>
  <c r="D11" i="32"/>
  <c r="C12" i="32"/>
  <c r="D12" i="32"/>
  <c r="C13" i="32"/>
  <c r="D13" i="32"/>
  <c r="C14" i="32"/>
  <c r="B14" i="32"/>
  <c r="D14" i="32"/>
  <c r="C15" i="32"/>
  <c r="D15" i="32"/>
  <c r="C16" i="32"/>
  <c r="D16" i="32"/>
  <c r="C17" i="32"/>
  <c r="B17" i="32"/>
  <c r="D17" i="32"/>
  <c r="C18" i="32"/>
  <c r="D18" i="32"/>
  <c r="D19" i="32"/>
  <c r="C22" i="32"/>
  <c r="D22" i="32"/>
  <c r="D23" i="32"/>
  <c r="D14" i="40"/>
  <c r="E14" i="40"/>
  <c r="I34" i="31"/>
  <c r="I35" i="31"/>
  <c r="I36" i="31"/>
  <c r="I37" i="31"/>
  <c r="I38" i="31"/>
  <c r="I39" i="31"/>
  <c r="I27" i="17"/>
  <c r="I28" i="17"/>
  <c r="I29" i="17"/>
  <c r="I30" i="17"/>
  <c r="I31" i="17"/>
  <c r="I32" i="17"/>
  <c r="I39" i="19"/>
  <c r="I40" i="19"/>
  <c r="I41" i="19"/>
  <c r="I42" i="19"/>
  <c r="I43" i="19"/>
  <c r="I44" i="19"/>
  <c r="I25" i="20"/>
  <c r="I26" i="20"/>
  <c r="I27" i="20"/>
  <c r="I28" i="20"/>
  <c r="I29" i="20"/>
  <c r="I30" i="20"/>
  <c r="I30" i="23"/>
  <c r="I31" i="23"/>
  <c r="I32" i="23"/>
  <c r="I33" i="23"/>
  <c r="I34" i="23"/>
  <c r="I35" i="23"/>
  <c r="I26" i="30"/>
  <c r="I27" i="30"/>
  <c r="I28" i="30"/>
  <c r="I29" i="30"/>
  <c r="I30" i="30"/>
  <c r="I31" i="30"/>
  <c r="I26" i="32"/>
  <c r="I27" i="32"/>
  <c r="I28" i="32"/>
  <c r="I29" i="32"/>
  <c r="I30" i="32"/>
  <c r="I31" i="32"/>
  <c r="D30" i="23"/>
  <c r="D31" i="23"/>
  <c r="D32" i="23"/>
  <c r="D33" i="23"/>
  <c r="D39" i="19"/>
  <c r="D40" i="19"/>
  <c r="D41" i="19"/>
  <c r="D42" i="19"/>
  <c r="D43" i="19"/>
  <c r="D44" i="19"/>
  <c r="D32" i="17"/>
  <c r="D25" i="20"/>
  <c r="D26" i="20"/>
  <c r="D27" i="20"/>
  <c r="D28" i="20"/>
  <c r="D29" i="20"/>
  <c r="D30" i="20"/>
  <c r="D26" i="30"/>
  <c r="D27" i="30"/>
  <c r="D28" i="30"/>
  <c r="D29" i="30"/>
  <c r="D30" i="30"/>
  <c r="D31" i="30"/>
  <c r="D26" i="32"/>
  <c r="D27" i="32"/>
  <c r="D28" i="32"/>
  <c r="D29" i="32"/>
  <c r="D30" i="32"/>
  <c r="D31" i="32"/>
  <c r="B200" i="35"/>
  <c r="B196" i="35"/>
  <c r="B195" i="35"/>
  <c r="B191" i="35"/>
  <c r="B189" i="35"/>
  <c r="B184" i="35"/>
  <c r="B183" i="35"/>
  <c r="B182" i="35"/>
  <c r="B181" i="35"/>
  <c r="B175" i="35"/>
  <c r="B172" i="35"/>
  <c r="B171" i="35"/>
  <c r="B164" i="35"/>
  <c r="B153" i="35"/>
  <c r="B152" i="35"/>
  <c r="B147" i="35"/>
  <c r="B142" i="35"/>
  <c r="B141" i="35"/>
  <c r="B138" i="35"/>
  <c r="B137" i="35"/>
  <c r="B132" i="35"/>
  <c r="B130" i="35"/>
  <c r="B129" i="35"/>
  <c r="B121" i="35"/>
  <c r="B119" i="35"/>
  <c r="B118" i="35"/>
  <c r="B110" i="35"/>
  <c r="B108" i="35"/>
  <c r="B107" i="35"/>
  <c r="B99" i="35"/>
  <c r="B91" i="35"/>
  <c r="B88" i="35"/>
  <c r="B87" i="35"/>
  <c r="B81" i="35"/>
  <c r="B70" i="35"/>
  <c r="B68" i="35"/>
  <c r="B67" i="35"/>
  <c r="B59" i="35"/>
  <c r="B52" i="35"/>
  <c r="B50" i="35"/>
  <c r="D40" i="35"/>
  <c r="D39" i="35"/>
  <c r="D38" i="35"/>
  <c r="D37" i="35"/>
  <c r="D36" i="35"/>
  <c r="D35" i="35"/>
  <c r="D34" i="35"/>
  <c r="D33" i="35"/>
  <c r="D32" i="35"/>
  <c r="D31" i="35"/>
  <c r="D30" i="35"/>
  <c r="D29" i="35"/>
  <c r="D28" i="35"/>
  <c r="D26" i="35"/>
  <c r="D25" i="35"/>
  <c r="D24" i="35"/>
  <c r="D21" i="35"/>
  <c r="D20" i="35"/>
  <c r="D19" i="35"/>
  <c r="D17" i="35"/>
  <c r="D15" i="35"/>
  <c r="D14" i="35"/>
  <c r="D13" i="35"/>
  <c r="D12" i="35"/>
  <c r="D7" i="35"/>
  <c r="D6" i="35"/>
  <c r="D5" i="35"/>
  <c r="D4" i="35"/>
  <c r="B27" i="35"/>
  <c r="D27" i="35"/>
  <c r="B23" i="35"/>
  <c r="D23" i="35"/>
  <c r="B22" i="35"/>
  <c r="D22" i="35"/>
  <c r="B18" i="35"/>
  <c r="D18" i="35"/>
  <c r="B16" i="35"/>
  <c r="D16" i="35"/>
  <c r="B11" i="35"/>
  <c r="D11" i="35"/>
  <c r="B10" i="35"/>
  <c r="D10" i="35"/>
  <c r="B9" i="35"/>
  <c r="D9" i="35"/>
  <c r="B8" i="35"/>
  <c r="D8" i="35"/>
  <c r="A6" i="39"/>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A252" i="39"/>
  <c r="A253" i="39"/>
  <c r="A254" i="39"/>
  <c r="A255" i="39"/>
  <c r="A256" i="39"/>
  <c r="A257" i="39"/>
  <c r="A258" i="39"/>
  <c r="A259" i="39"/>
  <c r="A260" i="39"/>
  <c r="A261" i="39"/>
  <c r="A262" i="39"/>
  <c r="A263" i="39"/>
  <c r="A264" i="39"/>
  <c r="A265" i="39"/>
  <c r="A266" i="39"/>
  <c r="A267" i="39"/>
  <c r="A268" i="39"/>
  <c r="A269" i="39"/>
  <c r="A270" i="39"/>
  <c r="A271" i="39"/>
  <c r="A272" i="39"/>
  <c r="A273" i="39"/>
  <c r="A274" i="39"/>
  <c r="A275" i="39"/>
  <c r="A276" i="39"/>
  <c r="A277" i="39"/>
  <c r="A278" i="39"/>
  <c r="A279" i="39"/>
  <c r="A280" i="39"/>
  <c r="A281" i="39"/>
  <c r="A282" i="39"/>
  <c r="A283" i="39"/>
  <c r="A284" i="39"/>
  <c r="A285" i="39"/>
  <c r="A286" i="39"/>
  <c r="A287" i="39"/>
  <c r="A288" i="39"/>
  <c r="A289" i="39"/>
  <c r="A290" i="39"/>
  <c r="A291" i="39"/>
  <c r="A292" i="39"/>
  <c r="A293" i="39"/>
  <c r="A294" i="39"/>
  <c r="A295" i="39"/>
  <c r="A296" i="39"/>
  <c r="A297" i="39"/>
  <c r="A298" i="39"/>
  <c r="A299" i="39"/>
  <c r="A300" i="39"/>
  <c r="A301" i="39"/>
  <c r="A302" i="39"/>
  <c r="A303" i="39"/>
  <c r="A304" i="39"/>
  <c r="A305" i="39"/>
  <c r="A306" i="39"/>
  <c r="A307" i="39"/>
  <c r="A308" i="39"/>
  <c r="A309" i="39"/>
  <c r="A310" i="39"/>
  <c r="A311" i="39"/>
  <c r="A312" i="39"/>
  <c r="A313" i="39"/>
  <c r="A314" i="39"/>
  <c r="A315" i="39"/>
  <c r="A316" i="39"/>
  <c r="A317" i="39"/>
  <c r="A318" i="39"/>
  <c r="A319" i="39"/>
  <c r="A320" i="39"/>
  <c r="A321" i="39"/>
  <c r="A322" i="39"/>
  <c r="A323" i="39"/>
  <c r="A324" i="39"/>
  <c r="A325" i="39"/>
  <c r="A326" i="39"/>
  <c r="A327" i="39"/>
  <c r="A328" i="39"/>
  <c r="A329" i="39"/>
  <c r="A330" i="39"/>
  <c r="A331" i="39"/>
  <c r="A332" i="39"/>
  <c r="A333" i="39"/>
  <c r="A334" i="39"/>
  <c r="A335" i="39"/>
  <c r="A336" i="39"/>
  <c r="A337" i="39"/>
  <c r="A338" i="39"/>
  <c r="A339" i="39"/>
  <c r="A340" i="39"/>
  <c r="A341" i="39"/>
  <c r="A342" i="39"/>
  <c r="A343" i="39"/>
  <c r="A344" i="39"/>
  <c r="A345" i="39"/>
  <c r="A346" i="39"/>
  <c r="A347" i="39"/>
  <c r="A348" i="39"/>
  <c r="A349" i="39"/>
  <c r="A350" i="39"/>
  <c r="A351" i="39"/>
  <c r="A352" i="39"/>
  <c r="A353" i="39"/>
  <c r="A354" i="39"/>
  <c r="A355" i="39"/>
  <c r="A356" i="39"/>
  <c r="A357" i="39"/>
  <c r="A358" i="39"/>
  <c r="A359" i="39"/>
  <c r="A360" i="39"/>
  <c r="A361" i="39"/>
  <c r="A362" i="39"/>
  <c r="A363" i="39"/>
  <c r="A364" i="39"/>
  <c r="A365" i="39"/>
  <c r="A366" i="39"/>
  <c r="A367" i="39"/>
  <c r="A368" i="39"/>
  <c r="A369" i="39"/>
  <c r="A370" i="39"/>
  <c r="A371" i="39"/>
  <c r="A372" i="39"/>
  <c r="A373" i="39"/>
  <c r="A374" i="39"/>
  <c r="A375" i="39"/>
  <c r="A376" i="39"/>
  <c r="A377" i="39"/>
  <c r="A378" i="39"/>
  <c r="A379" i="39"/>
  <c r="A380" i="39"/>
  <c r="A381" i="39"/>
  <c r="A382" i="39"/>
  <c r="A383" i="39"/>
  <c r="A384" i="39"/>
  <c r="A385" i="39"/>
  <c r="A386" i="39"/>
  <c r="A387" i="39"/>
  <c r="A388" i="39"/>
  <c r="A389" i="39"/>
  <c r="A390" i="39"/>
  <c r="A391" i="39"/>
  <c r="A392" i="39"/>
  <c r="A393" i="39"/>
  <c r="A394" i="39"/>
  <c r="A395" i="39"/>
  <c r="A396" i="39"/>
  <c r="A397" i="39"/>
  <c r="A398" i="39"/>
  <c r="A399" i="39"/>
  <c r="A400" i="39"/>
  <c r="A401" i="39"/>
  <c r="A402" i="39"/>
  <c r="A403" i="39"/>
  <c r="A404" i="39"/>
  <c r="A405" i="39"/>
  <c r="A406" i="39"/>
  <c r="A407" i="39"/>
  <c r="A408" i="39"/>
  <c r="A409" i="39"/>
  <c r="A410" i="39"/>
  <c r="A411" i="39"/>
  <c r="A412" i="39"/>
  <c r="A413" i="39"/>
  <c r="A414" i="39"/>
  <c r="A415" i="39"/>
  <c r="A416" i="39"/>
  <c r="A417" i="39"/>
  <c r="A418" i="39"/>
  <c r="A419" i="39"/>
  <c r="A420" i="39"/>
  <c r="A421" i="39"/>
  <c r="A422" i="39"/>
  <c r="A423" i="39"/>
  <c r="A424" i="39"/>
  <c r="A425" i="39"/>
  <c r="A426" i="39"/>
  <c r="A427" i="39"/>
  <c r="A428" i="39"/>
  <c r="A429" i="39"/>
  <c r="A430" i="39"/>
  <c r="A431" i="39"/>
  <c r="A432" i="39"/>
  <c r="A433" i="39"/>
  <c r="A434" i="39"/>
  <c r="A435" i="39"/>
  <c r="A436" i="39"/>
  <c r="A437" i="39"/>
  <c r="A438" i="39"/>
  <c r="A439" i="39"/>
  <c r="A440" i="39"/>
  <c r="A441" i="39"/>
  <c r="A442" i="39"/>
  <c r="A443" i="39"/>
  <c r="A444" i="39"/>
  <c r="A445" i="39"/>
  <c r="A446" i="39"/>
  <c r="A447" i="39"/>
  <c r="A448" i="39"/>
  <c r="A449" i="39"/>
  <c r="A450" i="39"/>
  <c r="A451" i="39"/>
  <c r="A452" i="39"/>
  <c r="A453" i="39"/>
  <c r="A454" i="39"/>
  <c r="A455" i="39"/>
  <c r="A456" i="39"/>
  <c r="A457" i="39"/>
  <c r="A458" i="39"/>
  <c r="A459" i="39"/>
  <c r="A460" i="39"/>
  <c r="A461" i="39"/>
  <c r="A462" i="39"/>
  <c r="A463" i="39"/>
  <c r="A464" i="39"/>
  <c r="A465" i="39"/>
  <c r="A466" i="39"/>
  <c r="A467" i="39"/>
  <c r="A468" i="39"/>
  <c r="A469" i="39"/>
  <c r="A470" i="39"/>
  <c r="A471" i="39"/>
  <c r="A472" i="39"/>
  <c r="A473" i="39"/>
  <c r="A474" i="39"/>
  <c r="A475" i="39"/>
  <c r="A476" i="39"/>
  <c r="A477" i="39"/>
  <c r="A478" i="39"/>
  <c r="A479" i="39"/>
  <c r="A480" i="39"/>
  <c r="A481" i="39"/>
  <c r="A482" i="39"/>
  <c r="A483" i="39"/>
  <c r="A484" i="39"/>
  <c r="A485" i="39"/>
  <c r="A486" i="39"/>
  <c r="A487" i="39"/>
  <c r="A488" i="39"/>
  <c r="A489" i="39"/>
  <c r="A490" i="39"/>
  <c r="A491" i="39"/>
  <c r="A492" i="39"/>
  <c r="A493" i="39"/>
  <c r="A494" i="39"/>
  <c r="A495" i="39"/>
  <c r="A496" i="39"/>
  <c r="A497" i="39"/>
  <c r="A498" i="39"/>
  <c r="A499" i="39"/>
  <c r="A500" i="39"/>
  <c r="A5" i="39"/>
  <c r="B125" i="39"/>
  <c r="B25" i="39"/>
  <c r="B128" i="39"/>
  <c r="B10" i="39"/>
  <c r="F14" i="39"/>
  <c r="F129" i="39"/>
  <c r="F130" i="39"/>
  <c r="F106" i="39"/>
  <c r="F133" i="39"/>
  <c r="F48" i="39"/>
  <c r="B134" i="39"/>
  <c r="F107" i="39"/>
  <c r="F100" i="39"/>
  <c r="B135" i="39"/>
  <c r="B111" i="39"/>
  <c r="F137" i="39"/>
  <c r="B138" i="39"/>
  <c r="F141" i="39"/>
  <c r="B30" i="39"/>
  <c r="F85" i="39"/>
  <c r="B22" i="39"/>
  <c r="B142" i="39"/>
  <c r="F143" i="39"/>
  <c r="F144" i="39"/>
  <c r="B94" i="39"/>
  <c r="F75" i="39"/>
  <c r="F145" i="39"/>
  <c r="F76" i="39"/>
  <c r="F74" i="39"/>
  <c r="B146" i="39"/>
  <c r="F71" i="39"/>
  <c r="B67" i="39"/>
  <c r="B21" i="39"/>
  <c r="B149" i="39"/>
  <c r="F150" i="39"/>
  <c r="F151" i="39"/>
  <c r="F152" i="39"/>
  <c r="B153" i="39"/>
  <c r="F154" i="39"/>
  <c r="B102" i="39"/>
  <c r="F155" i="39"/>
  <c r="F39" i="39"/>
  <c r="F32" i="39"/>
  <c r="F121" i="39"/>
  <c r="B117" i="39"/>
  <c r="F98" i="39"/>
  <c r="B55" i="39"/>
  <c r="F89" i="39"/>
  <c r="B157" i="39"/>
  <c r="B158" i="39"/>
  <c r="B64" i="39"/>
  <c r="F40" i="39"/>
  <c r="F41" i="39"/>
  <c r="F161" i="39"/>
  <c r="B20" i="39"/>
  <c r="B163" i="39"/>
  <c r="B60" i="39"/>
  <c r="B92" i="39"/>
  <c r="F96" i="39"/>
  <c r="F164" i="39"/>
  <c r="B165" i="39"/>
  <c r="F166" i="39"/>
  <c r="F99" i="39"/>
  <c r="F169" i="39"/>
  <c r="F170" i="39"/>
  <c r="F172" i="39"/>
  <c r="B51" i="39"/>
  <c r="F6" i="39"/>
  <c r="B80" i="39"/>
  <c r="B176" i="39"/>
  <c r="F110" i="39"/>
  <c r="F68" i="39"/>
  <c r="F178" i="39"/>
  <c r="B179" i="39"/>
  <c r="B180" i="39"/>
  <c r="F17" i="39"/>
  <c r="B184" i="39"/>
  <c r="F185" i="39"/>
  <c r="F188" i="39"/>
  <c r="B192" i="39"/>
  <c r="F35" i="39"/>
  <c r="F195" i="39"/>
  <c r="B196" i="39"/>
  <c r="B197" i="39"/>
  <c r="F93" i="39"/>
  <c r="F199" i="39"/>
  <c r="F200" i="39"/>
  <c r="F66" i="39"/>
  <c r="B42" i="39"/>
  <c r="F33" i="39"/>
  <c r="F201" i="39"/>
  <c r="B202" i="39"/>
  <c r="B204" i="39"/>
  <c r="F205" i="39"/>
  <c r="B210" i="39"/>
  <c r="F213" i="39"/>
  <c r="B214" i="39"/>
  <c r="F28" i="39"/>
  <c r="F215" i="39"/>
  <c r="B5" i="39"/>
  <c r="F216" i="39"/>
  <c r="B105" i="39"/>
  <c r="F83" i="39"/>
  <c r="F26" i="39"/>
  <c r="F219" i="39"/>
  <c r="F221" i="39"/>
  <c r="B112" i="39"/>
  <c r="F119" i="39"/>
  <c r="B222" i="39"/>
  <c r="F224" i="39"/>
  <c r="B225" i="39"/>
  <c r="F232" i="39"/>
  <c r="F239" i="39"/>
  <c r="F243" i="39"/>
  <c r="B244" i="39"/>
  <c r="B245" i="39"/>
  <c r="C246" i="39"/>
  <c r="F247" i="39"/>
  <c r="C248" i="39"/>
  <c r="F251" i="39"/>
  <c r="B253" i="39"/>
  <c r="C254" i="39"/>
  <c r="B255" i="39"/>
  <c r="F258" i="39"/>
  <c r="F259" i="39"/>
  <c r="C260" i="39"/>
  <c r="B261" i="39"/>
  <c r="B262" i="39"/>
  <c r="B263" i="39"/>
  <c r="C264" i="39"/>
  <c r="F267" i="39"/>
  <c r="C268" i="39"/>
  <c r="B269" i="39"/>
  <c r="C271" i="39"/>
  <c r="F272" i="39"/>
  <c r="C273" i="39"/>
  <c r="F275" i="39"/>
  <c r="C276" i="39"/>
  <c r="B277" i="39"/>
  <c r="C278" i="39"/>
  <c r="C279" i="39"/>
  <c r="C280" i="39"/>
  <c r="F282" i="39"/>
  <c r="F283" i="39"/>
  <c r="B285" i="39"/>
  <c r="F286" i="39"/>
  <c r="C287" i="39"/>
  <c r="F289" i="39"/>
  <c r="F291" i="39"/>
  <c r="C292" i="39"/>
  <c r="F293" i="39"/>
  <c r="B294" i="39"/>
  <c r="B295" i="39"/>
  <c r="F296" i="39"/>
  <c r="C298" i="39"/>
  <c r="F299" i="39"/>
  <c r="F302" i="39"/>
  <c r="B303" i="39"/>
  <c r="B304" i="39"/>
  <c r="F307" i="39"/>
  <c r="C308" i="39"/>
  <c r="F309" i="39"/>
  <c r="B310" i="39"/>
  <c r="B311" i="39"/>
  <c r="F315" i="39"/>
  <c r="B317" i="39"/>
  <c r="C318" i="39"/>
  <c r="B321" i="39"/>
  <c r="C322" i="39"/>
  <c r="C323" i="39"/>
  <c r="F324" i="39"/>
  <c r="B324" i="39"/>
  <c r="C325" i="39"/>
  <c r="B326" i="39"/>
  <c r="F327" i="39"/>
  <c r="C328" i="39"/>
  <c r="B334" i="39"/>
  <c r="C336" i="39"/>
  <c r="B337" i="39"/>
  <c r="C339" i="39"/>
  <c r="C340" i="39"/>
  <c r="C341" i="39"/>
  <c r="F343" i="39"/>
  <c r="F344" i="39"/>
  <c r="F346" i="39"/>
  <c r="C347" i="39"/>
  <c r="C348" i="39"/>
  <c r="F349" i="39"/>
  <c r="B350" i="39"/>
  <c r="B353" i="39"/>
  <c r="C355" i="39"/>
  <c r="B356" i="39"/>
  <c r="C357" i="39"/>
  <c r="B358" i="39"/>
  <c r="F359" i="39"/>
  <c r="C360" i="39"/>
  <c r="C364" i="39"/>
  <c r="F365" i="39"/>
  <c r="B366" i="39"/>
  <c r="C368" i="39"/>
  <c r="B369" i="39"/>
  <c r="C371" i="39"/>
  <c r="C372" i="39"/>
  <c r="C373" i="39"/>
  <c r="B373" i="39"/>
  <c r="F375" i="39"/>
  <c r="F378" i="39"/>
  <c r="C379" i="39"/>
  <c r="B382" i="39"/>
  <c r="F383" i="39"/>
  <c r="B385" i="39"/>
  <c r="C386" i="39"/>
  <c r="B387" i="39"/>
  <c r="B389" i="39"/>
  <c r="F390" i="39"/>
  <c r="F392" i="39"/>
  <c r="C393" i="39"/>
  <c r="B396" i="39"/>
  <c r="F397" i="39"/>
  <c r="F400" i="39"/>
  <c r="C402" i="39"/>
  <c r="B403" i="39"/>
  <c r="B404" i="39"/>
  <c r="F405" i="39"/>
  <c r="C406" i="39"/>
  <c r="B407" i="39"/>
  <c r="F408" i="39"/>
  <c r="F410" i="39"/>
  <c r="B411" i="39"/>
  <c r="F412" i="39"/>
  <c r="C413" i="39"/>
  <c r="C414" i="39"/>
  <c r="B415" i="39"/>
  <c r="B416" i="39"/>
  <c r="F417" i="39"/>
  <c r="C418" i="39"/>
  <c r="C421" i="39"/>
  <c r="B422" i="39"/>
  <c r="F423" i="39"/>
  <c r="C424" i="39"/>
  <c r="C426" i="39"/>
  <c r="B427" i="39"/>
  <c r="F428" i="39"/>
  <c r="C429" i="39"/>
  <c r="B430" i="39"/>
  <c r="C431" i="39"/>
  <c r="F433" i="39"/>
  <c r="B434" i="39"/>
  <c r="C435" i="39"/>
  <c r="F436" i="39"/>
  <c r="C438" i="39"/>
  <c r="B439" i="39"/>
  <c r="F440" i="39"/>
  <c r="C441" i="39"/>
  <c r="F442" i="39"/>
  <c r="C443" i="39"/>
  <c r="B444" i="39"/>
  <c r="C444" i="39"/>
  <c r="C445" i="39"/>
  <c r="C446" i="39"/>
  <c r="C447" i="39"/>
  <c r="B448" i="39"/>
  <c r="F449" i="39"/>
  <c r="C450" i="39"/>
  <c r="F452" i="39"/>
  <c r="C453" i="39"/>
  <c r="F454" i="39"/>
  <c r="C455" i="39"/>
  <c r="B456" i="39"/>
  <c r="F457" i="39"/>
  <c r="C458" i="39"/>
  <c r="F458" i="39"/>
  <c r="C459" i="39"/>
  <c r="C460" i="39"/>
  <c r="B461" i="39"/>
  <c r="F462" i="39"/>
  <c r="C463" i="39"/>
  <c r="C464" i="39"/>
  <c r="C465" i="39"/>
  <c r="B466" i="39"/>
  <c r="F467" i="39"/>
  <c r="C468" i="39"/>
  <c r="F470" i="39"/>
  <c r="C471" i="39"/>
  <c r="F472" i="39"/>
  <c r="C473" i="39"/>
  <c r="B474" i="39"/>
  <c r="C476" i="39"/>
  <c r="B477" i="39"/>
  <c r="F478" i="39"/>
  <c r="C479" i="39"/>
  <c r="C480" i="39"/>
  <c r="C481" i="39"/>
  <c r="B482" i="39"/>
  <c r="C483" i="39"/>
  <c r="B484" i="39"/>
  <c r="C485" i="39"/>
  <c r="C486" i="39"/>
  <c r="C487" i="39"/>
  <c r="F488" i="39"/>
  <c r="C489" i="39"/>
  <c r="C490" i="39"/>
  <c r="C491" i="39"/>
  <c r="B492" i="39"/>
  <c r="C493" i="39"/>
  <c r="C494" i="39"/>
  <c r="C495" i="39"/>
  <c r="B495" i="39"/>
  <c r="F496" i="39"/>
  <c r="C497" i="39"/>
  <c r="C498" i="39"/>
  <c r="C499" i="39"/>
  <c r="B500" i="39"/>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A108" i="38"/>
  <c r="A109" i="38"/>
  <c r="A110" i="38"/>
  <c r="A111" i="38"/>
  <c r="A112" i="38"/>
  <c r="A113" i="38"/>
  <c r="A114" i="38"/>
  <c r="A115" i="38"/>
  <c r="A116" i="38"/>
  <c r="A117" i="38"/>
  <c r="A118" i="38"/>
  <c r="A119" i="38"/>
  <c r="A120" i="38"/>
  <c r="A121" i="38"/>
  <c r="A122" i="38"/>
  <c r="A123" i="38"/>
  <c r="A124" i="38"/>
  <c r="A125" i="38"/>
  <c r="A126" i="38"/>
  <c r="A127" i="38"/>
  <c r="A128" i="38"/>
  <c r="A129" i="38"/>
  <c r="A130" i="38"/>
  <c r="A131" i="38"/>
  <c r="A132" i="38"/>
  <c r="A133" i="38"/>
  <c r="A134" i="38"/>
  <c r="A135" i="38"/>
  <c r="A136" i="38"/>
  <c r="A137" i="38"/>
  <c r="A138" i="38"/>
  <c r="A139" i="38"/>
  <c r="A140" i="38"/>
  <c r="A141" i="38"/>
  <c r="A142" i="38"/>
  <c r="A143" i="38"/>
  <c r="A144" i="38"/>
  <c r="A145" i="38"/>
  <c r="A146" i="38"/>
  <c r="A147" i="38"/>
  <c r="A148" i="38"/>
  <c r="A149" i="38"/>
  <c r="A150" i="38"/>
  <c r="A151" i="38"/>
  <c r="A152" i="38"/>
  <c r="A153" i="38"/>
  <c r="A154" i="38"/>
  <c r="A155" i="38"/>
  <c r="A156" i="38"/>
  <c r="A157" i="38"/>
  <c r="A158" i="38"/>
  <c r="A159" i="38"/>
  <c r="A160" i="38"/>
  <c r="A161" i="38"/>
  <c r="A162" i="38"/>
  <c r="A163" i="38"/>
  <c r="A164" i="38"/>
  <c r="A165" i="38"/>
  <c r="A166" i="38"/>
  <c r="A167" i="38"/>
  <c r="A168" i="38"/>
  <c r="A169" i="38"/>
  <c r="A170" i="38"/>
  <c r="A171" i="38"/>
  <c r="A172" i="38"/>
  <c r="A173" i="38"/>
  <c r="A174" i="38"/>
  <c r="A175" i="38"/>
  <c r="A176" i="38"/>
  <c r="A177" i="38"/>
  <c r="A178" i="38"/>
  <c r="A179" i="38"/>
  <c r="A180" i="38"/>
  <c r="A181" i="38"/>
  <c r="A182" i="38"/>
  <c r="A183" i="38"/>
  <c r="A184" i="38"/>
  <c r="A185" i="38"/>
  <c r="A186" i="38"/>
  <c r="A187" i="38"/>
  <c r="A188" i="38"/>
  <c r="A189" i="38"/>
  <c r="A190" i="38"/>
  <c r="A191" i="38"/>
  <c r="A192" i="38"/>
  <c r="A193" i="38"/>
  <c r="A194" i="38"/>
  <c r="A195" i="38"/>
  <c r="A196" i="38"/>
  <c r="A197" i="38"/>
  <c r="A198" i="38"/>
  <c r="A199" i="38"/>
  <c r="A200" i="38"/>
  <c r="A201" i="38"/>
  <c r="A202" i="38"/>
  <c r="A203" i="38"/>
  <c r="A204" i="38"/>
  <c r="A205" i="38"/>
  <c r="A206" i="38"/>
  <c r="A207" i="38"/>
  <c r="A208" i="38"/>
  <c r="A209" i="38"/>
  <c r="A210" i="38"/>
  <c r="A211" i="38"/>
  <c r="A212" i="38"/>
  <c r="A213" i="38"/>
  <c r="A214" i="38"/>
  <c r="A215" i="38"/>
  <c r="A216" i="38"/>
  <c r="A217" i="38"/>
  <c r="A218" i="38"/>
  <c r="A219" i="38"/>
  <c r="A220" i="38"/>
  <c r="A221" i="38"/>
  <c r="A222" i="38"/>
  <c r="A223" i="38"/>
  <c r="A224" i="38"/>
  <c r="F224" i="38"/>
  <c r="A225" i="38"/>
  <c r="F225" i="38"/>
  <c r="A226" i="38"/>
  <c r="F226" i="38"/>
  <c r="A227" i="38"/>
  <c r="F227" i="38"/>
  <c r="A228" i="38"/>
  <c r="F228" i="38"/>
  <c r="A229" i="38"/>
  <c r="F229" i="38"/>
  <c r="A230" i="38"/>
  <c r="F230" i="38"/>
  <c r="A231" i="38"/>
  <c r="F231" i="38"/>
  <c r="A232" i="38"/>
  <c r="F232" i="38"/>
  <c r="A233" i="38"/>
  <c r="F233" i="38"/>
  <c r="A234" i="38"/>
  <c r="F234" i="38"/>
  <c r="A235" i="38"/>
  <c r="F235" i="38"/>
  <c r="A236" i="38"/>
  <c r="F236" i="38"/>
  <c r="A237" i="38"/>
  <c r="F237" i="38"/>
  <c r="A238" i="38"/>
  <c r="F238" i="38"/>
  <c r="A239" i="38"/>
  <c r="F239" i="38"/>
  <c r="A240" i="38"/>
  <c r="F240" i="38"/>
  <c r="A241" i="38"/>
  <c r="F241" i="38"/>
  <c r="A242" i="38"/>
  <c r="F242" i="38"/>
  <c r="A243" i="38"/>
  <c r="F243" i="38"/>
  <c r="A244" i="38"/>
  <c r="F244" i="38"/>
  <c r="A245" i="38"/>
  <c r="F245" i="38"/>
  <c r="A246" i="38"/>
  <c r="F246" i="38"/>
  <c r="A247" i="38"/>
  <c r="F247" i="38"/>
  <c r="A248" i="38"/>
  <c r="F248" i="38"/>
  <c r="A249" i="38"/>
  <c r="F249" i="38"/>
  <c r="A250" i="38"/>
  <c r="F250" i="38"/>
  <c r="A251" i="38"/>
  <c r="F251" i="38"/>
  <c r="A252" i="38"/>
  <c r="F252" i="38"/>
  <c r="A253" i="38"/>
  <c r="F253" i="38"/>
  <c r="A254" i="38"/>
  <c r="F254" i="38"/>
  <c r="A255" i="38"/>
  <c r="F255" i="38"/>
  <c r="A256" i="38"/>
  <c r="F256" i="38"/>
  <c r="A257" i="38"/>
  <c r="F257" i="38"/>
  <c r="A258" i="38"/>
  <c r="F258" i="38"/>
  <c r="A259" i="38"/>
  <c r="F259" i="38"/>
  <c r="A260" i="38"/>
  <c r="F260" i="38"/>
  <c r="A261" i="38"/>
  <c r="F261" i="38"/>
  <c r="A262" i="38"/>
  <c r="F262" i="38"/>
  <c r="A263" i="38"/>
  <c r="F263" i="38"/>
  <c r="A264" i="38"/>
  <c r="F264" i="38"/>
  <c r="A265" i="38"/>
  <c r="F265" i="38"/>
  <c r="A266" i="38"/>
  <c r="F266" i="38"/>
  <c r="A267" i="38"/>
  <c r="F267" i="38"/>
  <c r="A268" i="38"/>
  <c r="F268" i="38"/>
  <c r="A269" i="38"/>
  <c r="F269" i="38"/>
  <c r="A270" i="38"/>
  <c r="F270" i="38"/>
  <c r="A271" i="38"/>
  <c r="F271" i="38"/>
  <c r="A272" i="38"/>
  <c r="F272" i="38"/>
  <c r="A273" i="38"/>
  <c r="F273" i="38"/>
  <c r="A274" i="38"/>
  <c r="F274" i="38"/>
  <c r="A275" i="38"/>
  <c r="F275" i="38"/>
  <c r="A276" i="38"/>
  <c r="F276" i="38"/>
  <c r="A277" i="38"/>
  <c r="F277" i="38"/>
  <c r="A278" i="38"/>
  <c r="F278" i="38"/>
  <c r="A279" i="38"/>
  <c r="F279" i="38"/>
  <c r="A280" i="38"/>
  <c r="F280" i="38"/>
  <c r="A281" i="38"/>
  <c r="F281" i="38"/>
  <c r="A282" i="38"/>
  <c r="F282" i="38"/>
  <c r="A283" i="38"/>
  <c r="F283" i="38"/>
  <c r="A284" i="38"/>
  <c r="F284" i="38"/>
  <c r="A285" i="38"/>
  <c r="F285" i="38"/>
  <c r="A286" i="38"/>
  <c r="F286" i="38"/>
  <c r="A287" i="38"/>
  <c r="F287" i="38"/>
  <c r="A288" i="38"/>
  <c r="F288" i="38"/>
  <c r="A289" i="38"/>
  <c r="F289" i="38"/>
  <c r="A290" i="38"/>
  <c r="F290" i="38"/>
  <c r="A291" i="38"/>
  <c r="F291" i="38"/>
  <c r="A292" i="38"/>
  <c r="F292" i="38"/>
  <c r="A293" i="38"/>
  <c r="F293" i="38"/>
  <c r="A294" i="38"/>
  <c r="F294" i="38"/>
  <c r="A295" i="38"/>
  <c r="F295" i="38"/>
  <c r="A296" i="38"/>
  <c r="F296" i="38"/>
  <c r="A297" i="38"/>
  <c r="F297" i="38"/>
  <c r="A298" i="38"/>
  <c r="F298" i="38"/>
  <c r="A299" i="38"/>
  <c r="F299" i="38"/>
  <c r="A300" i="38"/>
  <c r="F300" i="38"/>
  <c r="A301" i="38"/>
  <c r="F301" i="38"/>
  <c r="A302" i="38"/>
  <c r="F302" i="38"/>
  <c r="A303" i="38"/>
  <c r="F303" i="38"/>
  <c r="A304" i="38"/>
  <c r="F304" i="38"/>
  <c r="A305" i="38"/>
  <c r="F305" i="38"/>
  <c r="A306" i="38"/>
  <c r="F306" i="38"/>
  <c r="A307" i="38"/>
  <c r="F307" i="38"/>
  <c r="A308" i="38"/>
  <c r="F308" i="38"/>
  <c r="A309" i="38"/>
  <c r="F309" i="38"/>
  <c r="A310" i="38"/>
  <c r="F310" i="38"/>
  <c r="A311" i="38"/>
  <c r="F311" i="38"/>
  <c r="A312" i="38"/>
  <c r="F312" i="38"/>
  <c r="A313" i="38"/>
  <c r="F313" i="38"/>
  <c r="A314" i="38"/>
  <c r="F314" i="38"/>
  <c r="A315" i="38"/>
  <c r="F315" i="38"/>
  <c r="A316" i="38"/>
  <c r="F316" i="38"/>
  <c r="A317" i="38"/>
  <c r="F317" i="38"/>
  <c r="A318" i="38"/>
  <c r="F318" i="38"/>
  <c r="A319" i="38"/>
  <c r="F319" i="38"/>
  <c r="A320" i="38"/>
  <c r="F320" i="38"/>
  <c r="A321" i="38"/>
  <c r="F321" i="38"/>
  <c r="A322" i="38"/>
  <c r="F322" i="38"/>
  <c r="A323" i="38"/>
  <c r="F323" i="38"/>
  <c r="A324" i="38"/>
  <c r="F324" i="38"/>
  <c r="A325" i="38"/>
  <c r="F325" i="38"/>
  <c r="A326" i="38"/>
  <c r="F326" i="38"/>
  <c r="A327" i="38"/>
  <c r="F327" i="38"/>
  <c r="A328" i="38"/>
  <c r="F328" i="38"/>
  <c r="A329" i="38"/>
  <c r="F329" i="38"/>
  <c r="A330" i="38"/>
  <c r="F330" i="38"/>
  <c r="A331" i="38"/>
  <c r="F331" i="38"/>
  <c r="A332" i="38"/>
  <c r="F332" i="38"/>
  <c r="A333" i="38"/>
  <c r="F333" i="38"/>
  <c r="A334" i="38"/>
  <c r="F334" i="38"/>
  <c r="A335" i="38"/>
  <c r="F335" i="38"/>
  <c r="A336" i="38"/>
  <c r="F336" i="38"/>
  <c r="A337" i="38"/>
  <c r="F337" i="38"/>
  <c r="A338" i="38"/>
  <c r="F338" i="38"/>
  <c r="A339" i="38"/>
  <c r="F339" i="38"/>
  <c r="A340" i="38"/>
  <c r="F340" i="38"/>
  <c r="A341" i="38"/>
  <c r="F341" i="38"/>
  <c r="A342" i="38"/>
  <c r="F342" i="38"/>
  <c r="A343" i="38"/>
  <c r="F343" i="38"/>
  <c r="A344" i="38"/>
  <c r="F344" i="38"/>
  <c r="A345" i="38"/>
  <c r="F345" i="38"/>
  <c r="A346" i="38"/>
  <c r="F346" i="38"/>
  <c r="A347" i="38"/>
  <c r="F347" i="38"/>
  <c r="A348" i="38"/>
  <c r="F348" i="38"/>
  <c r="A349" i="38"/>
  <c r="F349" i="38"/>
  <c r="A350" i="38"/>
  <c r="F350" i="38"/>
  <c r="A351" i="38"/>
  <c r="F351" i="38"/>
  <c r="A352" i="38"/>
  <c r="F352" i="38"/>
  <c r="A353" i="38"/>
  <c r="F353" i="38"/>
  <c r="A354" i="38"/>
  <c r="F354" i="38"/>
  <c r="A355" i="38"/>
  <c r="F355" i="38"/>
  <c r="A356" i="38"/>
  <c r="F356" i="38"/>
  <c r="A357" i="38"/>
  <c r="F357" i="38"/>
  <c r="A358" i="38"/>
  <c r="F358" i="38"/>
  <c r="A359" i="38"/>
  <c r="F359" i="38"/>
  <c r="A360" i="38"/>
  <c r="F360" i="38"/>
  <c r="A361" i="38"/>
  <c r="F361" i="38"/>
  <c r="A362" i="38"/>
  <c r="F362" i="38"/>
  <c r="A363" i="38"/>
  <c r="F363" i="38"/>
  <c r="A364" i="38"/>
  <c r="F364" i="38"/>
  <c r="A365" i="38"/>
  <c r="F365" i="38"/>
  <c r="A366" i="38"/>
  <c r="F366" i="38"/>
  <c r="A367" i="38"/>
  <c r="F367" i="38"/>
  <c r="A368" i="38"/>
  <c r="F368" i="38"/>
  <c r="A369" i="38"/>
  <c r="F369" i="38"/>
  <c r="A370" i="38"/>
  <c r="F370" i="38"/>
  <c r="A371" i="38"/>
  <c r="F371" i="38"/>
  <c r="A372" i="38"/>
  <c r="F372" i="38"/>
  <c r="A373" i="38"/>
  <c r="F373" i="38"/>
  <c r="A374" i="38"/>
  <c r="F374" i="38"/>
  <c r="A375" i="38"/>
  <c r="F375" i="38"/>
  <c r="A376" i="38"/>
  <c r="F376" i="38"/>
  <c r="A377" i="38"/>
  <c r="F377" i="38"/>
  <c r="A378" i="38"/>
  <c r="F378" i="38"/>
  <c r="A379" i="38"/>
  <c r="F379" i="38"/>
  <c r="A380" i="38"/>
  <c r="F380" i="38"/>
  <c r="A381" i="38"/>
  <c r="F381" i="38"/>
  <c r="A382" i="38"/>
  <c r="F382" i="38"/>
  <c r="A383" i="38"/>
  <c r="F383" i="38"/>
  <c r="A384" i="38"/>
  <c r="F384" i="38"/>
  <c r="A385" i="38"/>
  <c r="F385" i="38"/>
  <c r="A386" i="38"/>
  <c r="F386" i="38"/>
  <c r="A387" i="38"/>
  <c r="F387" i="38"/>
  <c r="A388" i="38"/>
  <c r="F388" i="38"/>
  <c r="A389" i="38"/>
  <c r="F389" i="38"/>
  <c r="A390" i="38"/>
  <c r="F390" i="38"/>
  <c r="A391" i="38"/>
  <c r="F391" i="38"/>
  <c r="A392" i="38"/>
  <c r="F392" i="38"/>
  <c r="A393" i="38"/>
  <c r="F393" i="38"/>
  <c r="A394" i="38"/>
  <c r="F394" i="38"/>
  <c r="A395" i="38"/>
  <c r="F395" i="38"/>
  <c r="A396" i="38"/>
  <c r="F396" i="38"/>
  <c r="A397" i="38"/>
  <c r="F397" i="38"/>
  <c r="A398" i="38"/>
  <c r="F398" i="38"/>
  <c r="A399" i="38"/>
  <c r="F399" i="38"/>
  <c r="A400" i="38"/>
  <c r="F400" i="38"/>
  <c r="A401" i="38"/>
  <c r="F401" i="38"/>
  <c r="A402" i="38"/>
  <c r="F402" i="38"/>
  <c r="A403" i="38"/>
  <c r="F403" i="38"/>
  <c r="A404" i="38"/>
  <c r="F404" i="38"/>
  <c r="A405" i="38"/>
  <c r="F405" i="38"/>
  <c r="A406" i="38"/>
  <c r="F406" i="38"/>
  <c r="A407" i="38"/>
  <c r="F407" i="38"/>
  <c r="A408" i="38"/>
  <c r="F408" i="38"/>
  <c r="A409" i="38"/>
  <c r="F409" i="38"/>
  <c r="A410" i="38"/>
  <c r="F410" i="38"/>
  <c r="A411" i="38"/>
  <c r="F411" i="38"/>
  <c r="A412" i="38"/>
  <c r="F412" i="38"/>
  <c r="A413" i="38"/>
  <c r="F413" i="38"/>
  <c r="A414" i="38"/>
  <c r="F414" i="38"/>
  <c r="A415" i="38"/>
  <c r="F415" i="38"/>
  <c r="A416" i="38"/>
  <c r="F416" i="38"/>
  <c r="A417" i="38"/>
  <c r="F417" i="38"/>
  <c r="A418" i="38"/>
  <c r="F418" i="38"/>
  <c r="A419" i="38"/>
  <c r="F419" i="38"/>
  <c r="A420" i="38"/>
  <c r="F420" i="38"/>
  <c r="A421" i="38"/>
  <c r="F421" i="38"/>
  <c r="A422" i="38"/>
  <c r="F422" i="38"/>
  <c r="A423" i="38"/>
  <c r="F423" i="38"/>
  <c r="A424" i="38"/>
  <c r="F424" i="38"/>
  <c r="A425" i="38"/>
  <c r="F425" i="38"/>
  <c r="A426" i="38"/>
  <c r="F426" i="38"/>
  <c r="A427" i="38"/>
  <c r="F427" i="38"/>
  <c r="A428" i="38"/>
  <c r="F428" i="38"/>
  <c r="A429" i="38"/>
  <c r="F429" i="38"/>
  <c r="A430" i="38"/>
  <c r="F430" i="38"/>
  <c r="A431" i="38"/>
  <c r="F431" i="38"/>
  <c r="A432" i="38"/>
  <c r="F432" i="38"/>
  <c r="A433" i="38"/>
  <c r="F433" i="38"/>
  <c r="A434" i="38"/>
  <c r="F434" i="38"/>
  <c r="A435" i="38"/>
  <c r="F435" i="38"/>
  <c r="A436" i="38"/>
  <c r="F436" i="38"/>
  <c r="A437" i="38"/>
  <c r="F437" i="38"/>
  <c r="A438" i="38"/>
  <c r="F438" i="38"/>
  <c r="A439" i="38"/>
  <c r="F439" i="38"/>
  <c r="A440" i="38"/>
  <c r="F440" i="38"/>
  <c r="A441" i="38"/>
  <c r="F441" i="38"/>
  <c r="A442" i="38"/>
  <c r="F442" i="38"/>
  <c r="A443" i="38"/>
  <c r="F443" i="38"/>
  <c r="A444" i="38"/>
  <c r="F444" i="38"/>
  <c r="A445" i="38"/>
  <c r="F445" i="38"/>
  <c r="A446" i="38"/>
  <c r="F446" i="38"/>
  <c r="A447" i="38"/>
  <c r="F447" i="38"/>
  <c r="A448" i="38"/>
  <c r="F448" i="38"/>
  <c r="A449" i="38"/>
  <c r="F449" i="38"/>
  <c r="A450" i="38"/>
  <c r="F450" i="38"/>
  <c r="A451" i="38"/>
  <c r="F451" i="38"/>
  <c r="A452" i="38"/>
  <c r="F452" i="38"/>
  <c r="A453" i="38"/>
  <c r="F453" i="38"/>
  <c r="A454" i="38"/>
  <c r="F454" i="38"/>
  <c r="A455" i="38"/>
  <c r="F455" i="38"/>
  <c r="A456" i="38"/>
  <c r="F456" i="38"/>
  <c r="A457" i="38"/>
  <c r="F457" i="38"/>
  <c r="A458" i="38"/>
  <c r="F458" i="38"/>
  <c r="A459" i="38"/>
  <c r="F459" i="38"/>
  <c r="A460" i="38"/>
  <c r="F460" i="38"/>
  <c r="A461" i="38"/>
  <c r="F461" i="38"/>
  <c r="A462" i="38"/>
  <c r="F462" i="38"/>
  <c r="A463" i="38"/>
  <c r="F463" i="38"/>
  <c r="A464" i="38"/>
  <c r="F464" i="38"/>
  <c r="A465" i="38"/>
  <c r="F465" i="38"/>
  <c r="A466" i="38"/>
  <c r="F466" i="38"/>
  <c r="A467" i="38"/>
  <c r="F467" i="38"/>
  <c r="A468" i="38"/>
  <c r="F468" i="38"/>
  <c r="A469" i="38"/>
  <c r="F469" i="38"/>
  <c r="A470" i="38"/>
  <c r="F470" i="38"/>
  <c r="A471" i="38"/>
  <c r="F471" i="38"/>
  <c r="A472" i="38"/>
  <c r="F472" i="38"/>
  <c r="A473" i="38"/>
  <c r="F473" i="38"/>
  <c r="A474" i="38"/>
  <c r="F474" i="38"/>
  <c r="A475" i="38"/>
  <c r="F475" i="38"/>
  <c r="A476" i="38"/>
  <c r="F476" i="38"/>
  <c r="A477" i="38"/>
  <c r="F477" i="38"/>
  <c r="A478" i="38"/>
  <c r="F478" i="38"/>
  <c r="A479" i="38"/>
  <c r="F479" i="38"/>
  <c r="A480" i="38"/>
  <c r="F480" i="38"/>
  <c r="A481" i="38"/>
  <c r="F481" i="38"/>
  <c r="A482" i="38"/>
  <c r="F482" i="38"/>
  <c r="A483" i="38"/>
  <c r="F483" i="38"/>
  <c r="A484" i="38"/>
  <c r="F484" i="38"/>
  <c r="A485" i="38"/>
  <c r="F485" i="38"/>
  <c r="A486" i="38"/>
  <c r="F486" i="38"/>
  <c r="A487" i="38"/>
  <c r="F487" i="38"/>
  <c r="A488" i="38"/>
  <c r="F488" i="38"/>
  <c r="A489" i="38"/>
  <c r="F489" i="38"/>
  <c r="A490" i="38"/>
  <c r="F490" i="38"/>
  <c r="A491" i="38"/>
  <c r="F491" i="38"/>
  <c r="A492" i="38"/>
  <c r="F492" i="38"/>
  <c r="A493" i="38"/>
  <c r="F493" i="38"/>
  <c r="A494" i="38"/>
  <c r="F494" i="38"/>
  <c r="A495" i="38"/>
  <c r="F495" i="38"/>
  <c r="A496" i="38"/>
  <c r="F496" i="38"/>
  <c r="A497" i="38"/>
  <c r="F497" i="38"/>
  <c r="A498" i="38"/>
  <c r="F498" i="38"/>
  <c r="A499" i="38"/>
  <c r="F499" i="38"/>
  <c r="A500" i="38"/>
  <c r="F500" i="38"/>
  <c r="A501" i="38"/>
  <c r="F501" i="38"/>
  <c r="A502" i="38"/>
  <c r="F502" i="38"/>
  <c r="A503" i="38"/>
  <c r="F503" i="38"/>
  <c r="A504" i="38"/>
  <c r="F504" i="38"/>
  <c r="A505" i="38"/>
  <c r="F505" i="38"/>
  <c r="A506" i="38"/>
  <c r="F506" i="38"/>
  <c r="A507" i="38"/>
  <c r="F507" i="38"/>
  <c r="A508" i="38"/>
  <c r="F508" i="38"/>
  <c r="A509" i="38"/>
  <c r="F509" i="38"/>
  <c r="A510" i="38"/>
  <c r="F510" i="38"/>
  <c r="A511" i="38"/>
  <c r="F511" i="38"/>
  <c r="A512" i="38"/>
  <c r="F512" i="38"/>
  <c r="A513" i="38"/>
  <c r="F513" i="38"/>
  <c r="A514" i="38"/>
  <c r="F514" i="38"/>
  <c r="A515" i="38"/>
  <c r="F515" i="38"/>
  <c r="A516" i="38"/>
  <c r="F516" i="38"/>
  <c r="A517" i="38"/>
  <c r="F517" i="38"/>
  <c r="A518" i="38"/>
  <c r="F518" i="38"/>
  <c r="A519" i="38"/>
  <c r="F519" i="38"/>
  <c r="A520" i="38"/>
  <c r="F520" i="38"/>
  <c r="A521" i="38"/>
  <c r="F521" i="38"/>
  <c r="A522" i="38"/>
  <c r="F522" i="38"/>
  <c r="A523" i="38"/>
  <c r="F523" i="38"/>
  <c r="A524" i="38"/>
  <c r="F524" i="38"/>
  <c r="A525" i="38"/>
  <c r="F525" i="38"/>
  <c r="A526" i="38"/>
  <c r="F526" i="38"/>
  <c r="A527" i="38"/>
  <c r="F527" i="38"/>
  <c r="A528" i="38"/>
  <c r="F528" i="38"/>
  <c r="A529" i="38"/>
  <c r="F529" i="38"/>
  <c r="A530" i="38"/>
  <c r="F530" i="38"/>
  <c r="A531" i="38"/>
  <c r="F531" i="38"/>
  <c r="A532" i="38"/>
  <c r="F532" i="38"/>
  <c r="A533" i="38"/>
  <c r="F533" i="38"/>
  <c r="A534" i="38"/>
  <c r="F534" i="38"/>
  <c r="A535" i="38"/>
  <c r="F535" i="38"/>
  <c r="A536" i="38"/>
  <c r="F536" i="38"/>
  <c r="A537" i="38"/>
  <c r="F537" i="38"/>
  <c r="A538" i="38"/>
  <c r="F538" i="38"/>
  <c r="A539" i="38"/>
  <c r="F539" i="38"/>
  <c r="A540" i="38"/>
  <c r="F540" i="38"/>
  <c r="A541" i="38"/>
  <c r="F541" i="38"/>
  <c r="A542" i="38"/>
  <c r="F542" i="38"/>
  <c r="A543" i="38"/>
  <c r="F543" i="38"/>
  <c r="A544" i="38"/>
  <c r="F544" i="38"/>
  <c r="A545" i="38"/>
  <c r="F545" i="38"/>
  <c r="A546" i="38"/>
  <c r="F546" i="38"/>
  <c r="A547" i="38"/>
  <c r="F547" i="38"/>
  <c r="A548" i="38"/>
  <c r="F548" i="38"/>
  <c r="A549" i="38"/>
  <c r="F549" i="38"/>
  <c r="A550" i="38"/>
  <c r="F550" i="38"/>
  <c r="A551" i="38"/>
  <c r="F551" i="38"/>
  <c r="A552" i="38"/>
  <c r="F552" i="38"/>
  <c r="A553" i="38"/>
  <c r="F553" i="38"/>
  <c r="A554" i="38"/>
  <c r="F554" i="38"/>
  <c r="A555" i="38"/>
  <c r="F555" i="38"/>
  <c r="A556" i="38"/>
  <c r="F556" i="38"/>
  <c r="A557" i="38"/>
  <c r="F557" i="38"/>
  <c r="A558" i="38"/>
  <c r="F558" i="38"/>
  <c r="A559" i="38"/>
  <c r="F559" i="38"/>
  <c r="A560" i="38"/>
  <c r="F560" i="38"/>
  <c r="A561" i="38"/>
  <c r="F561" i="38"/>
  <c r="A562" i="38"/>
  <c r="F562" i="38"/>
  <c r="A563" i="38"/>
  <c r="F563" i="38"/>
  <c r="A564" i="38"/>
  <c r="F564" i="38"/>
  <c r="A565" i="38"/>
  <c r="F565" i="38"/>
  <c r="A566" i="38"/>
  <c r="F566" i="38"/>
  <c r="A567" i="38"/>
  <c r="F567" i="38"/>
  <c r="A568" i="38"/>
  <c r="F568" i="38"/>
  <c r="A569" i="38"/>
  <c r="F569" i="38"/>
  <c r="A570" i="38"/>
  <c r="F570" i="38"/>
  <c r="A571" i="38"/>
  <c r="F571" i="38"/>
  <c r="A572" i="38"/>
  <c r="F572" i="38"/>
  <c r="A573" i="38"/>
  <c r="F573" i="38"/>
  <c r="A574" i="38"/>
  <c r="F574" i="38"/>
  <c r="A575" i="38"/>
  <c r="F575" i="38"/>
  <c r="A576" i="38"/>
  <c r="F576" i="38"/>
  <c r="A577" i="38"/>
  <c r="F577" i="38"/>
  <c r="A578" i="38"/>
  <c r="F578" i="38"/>
  <c r="A579" i="38"/>
  <c r="F579" i="38"/>
  <c r="A580" i="38"/>
  <c r="F580" i="38"/>
  <c r="A581" i="38"/>
  <c r="F581" i="38"/>
  <c r="A582" i="38"/>
  <c r="F582" i="38"/>
  <c r="A583" i="38"/>
  <c r="F583" i="38"/>
  <c r="A584" i="38"/>
  <c r="F584" i="38"/>
  <c r="A585" i="38"/>
  <c r="F585" i="38"/>
  <c r="A586" i="38"/>
  <c r="F586" i="38"/>
  <c r="A587" i="38"/>
  <c r="F587" i="38"/>
  <c r="A588" i="38"/>
  <c r="F588" i="38"/>
  <c r="A589" i="38"/>
  <c r="F589" i="38"/>
  <c r="A590" i="38"/>
  <c r="F590" i="38"/>
  <c r="A591" i="38"/>
  <c r="F591" i="38"/>
  <c r="A592" i="38"/>
  <c r="F592" i="38"/>
  <c r="A593" i="38"/>
  <c r="F593" i="38"/>
  <c r="A594" i="38"/>
  <c r="F594" i="38"/>
  <c r="A595" i="38"/>
  <c r="F595" i="38"/>
  <c r="A596" i="38"/>
  <c r="F596" i="38"/>
  <c r="A597" i="38"/>
  <c r="F597" i="38"/>
  <c r="A598" i="38"/>
  <c r="F598" i="38"/>
  <c r="A599" i="38"/>
  <c r="F599" i="38"/>
  <c r="A600" i="38"/>
  <c r="F600" i="38"/>
  <c r="A601" i="38"/>
  <c r="F601" i="38"/>
  <c r="A602" i="38"/>
  <c r="F602" i="38"/>
  <c r="A603" i="38"/>
  <c r="F603" i="38"/>
  <c r="A604" i="38"/>
  <c r="F604" i="38"/>
  <c r="A605" i="38"/>
  <c r="F605" i="38"/>
  <c r="A606" i="38"/>
  <c r="F606" i="38"/>
  <c r="A607" i="38"/>
  <c r="F607" i="38"/>
  <c r="A608" i="38"/>
  <c r="F608" i="38"/>
  <c r="A609" i="38"/>
  <c r="F609" i="38"/>
  <c r="A610" i="38"/>
  <c r="F610" i="38"/>
  <c r="A611" i="38"/>
  <c r="F611" i="38"/>
  <c r="A612" i="38"/>
  <c r="F612" i="38"/>
  <c r="A613" i="38"/>
  <c r="F613" i="38"/>
  <c r="A614" i="38"/>
  <c r="F614" i="38"/>
  <c r="A615" i="38"/>
  <c r="F615" i="38"/>
  <c r="A616" i="38"/>
  <c r="F616" i="38"/>
  <c r="A617" i="38"/>
  <c r="F617" i="38"/>
  <c r="A618" i="38"/>
  <c r="F618" i="38"/>
  <c r="A619" i="38"/>
  <c r="F619" i="38"/>
  <c r="A620" i="38"/>
  <c r="F620" i="38"/>
  <c r="A621" i="38"/>
  <c r="F621" i="38"/>
  <c r="A622" i="38"/>
  <c r="F622" i="38"/>
  <c r="A623" i="38"/>
  <c r="F623" i="38"/>
  <c r="A624" i="38"/>
  <c r="F624" i="38"/>
  <c r="A625" i="38"/>
  <c r="F625" i="38"/>
  <c r="A626" i="38"/>
  <c r="F626" i="38"/>
  <c r="A627" i="38"/>
  <c r="F627" i="38"/>
  <c r="A628" i="38"/>
  <c r="F628" i="38"/>
  <c r="A629" i="38"/>
  <c r="F629" i="38"/>
  <c r="A630" i="38"/>
  <c r="F630" i="38"/>
  <c r="A631" i="38"/>
  <c r="F631" i="38"/>
  <c r="A632" i="38"/>
  <c r="F632" i="38"/>
  <c r="A633" i="38"/>
  <c r="F633" i="38"/>
  <c r="A634" i="38"/>
  <c r="F634" i="38"/>
  <c r="A635" i="38"/>
  <c r="F635" i="38"/>
  <c r="A636" i="38"/>
  <c r="F636" i="38"/>
  <c r="A637" i="38"/>
  <c r="F637" i="38"/>
  <c r="A638" i="38"/>
  <c r="F638" i="38"/>
  <c r="A639" i="38"/>
  <c r="F639" i="38"/>
  <c r="A640" i="38"/>
  <c r="F640" i="38"/>
  <c r="A641" i="38"/>
  <c r="F641" i="38"/>
  <c r="A642" i="38"/>
  <c r="F642" i="38"/>
  <c r="A643" i="38"/>
  <c r="F643" i="38"/>
  <c r="A644" i="38"/>
  <c r="F644" i="38"/>
  <c r="A645" i="38"/>
  <c r="F645" i="38"/>
  <c r="A646" i="38"/>
  <c r="F646" i="38"/>
  <c r="A647" i="38"/>
  <c r="F647" i="38"/>
  <c r="A648" i="38"/>
  <c r="F648" i="38"/>
  <c r="A649" i="38"/>
  <c r="F649" i="38"/>
  <c r="A650" i="38"/>
  <c r="F650" i="38"/>
  <c r="A651" i="38"/>
  <c r="F651" i="38"/>
  <c r="A652" i="38"/>
  <c r="F652" i="38"/>
  <c r="A653" i="38"/>
  <c r="F653" i="38"/>
  <c r="A654" i="38"/>
  <c r="F654" i="38"/>
  <c r="A655" i="38"/>
  <c r="F655" i="38"/>
  <c r="A656" i="38"/>
  <c r="F656" i="38"/>
  <c r="A657" i="38"/>
  <c r="F657" i="38"/>
  <c r="A658" i="38"/>
  <c r="F658" i="38"/>
  <c r="A659" i="38"/>
  <c r="F659" i="38"/>
  <c r="A660" i="38"/>
  <c r="F660" i="38"/>
  <c r="A661" i="38"/>
  <c r="F661" i="38"/>
  <c r="A662" i="38"/>
  <c r="F662" i="38"/>
  <c r="A663" i="38"/>
  <c r="F663" i="38"/>
  <c r="A664" i="38"/>
  <c r="F664" i="38"/>
  <c r="A665" i="38"/>
  <c r="F665" i="38"/>
  <c r="A666" i="38"/>
  <c r="F666" i="38"/>
  <c r="A667" i="38"/>
  <c r="F667" i="38"/>
  <c r="A668" i="38"/>
  <c r="F668" i="38"/>
  <c r="A669" i="38"/>
  <c r="F669" i="38"/>
  <c r="A670" i="38"/>
  <c r="F670" i="38"/>
  <c r="A671" i="38"/>
  <c r="F671" i="38"/>
  <c r="A672" i="38"/>
  <c r="F672" i="38"/>
  <c r="A673" i="38"/>
  <c r="F673" i="38"/>
  <c r="A674" i="38"/>
  <c r="F674" i="38"/>
  <c r="A675" i="38"/>
  <c r="F675" i="38"/>
  <c r="A676" i="38"/>
  <c r="F676" i="38"/>
  <c r="A677" i="38"/>
  <c r="F677" i="38"/>
  <c r="A678" i="38"/>
  <c r="F678" i="38"/>
  <c r="A679" i="38"/>
  <c r="F679" i="38"/>
  <c r="A680" i="38"/>
  <c r="F680" i="38"/>
  <c r="A681" i="38"/>
  <c r="F681" i="38"/>
  <c r="A682" i="38"/>
  <c r="F682" i="38"/>
  <c r="A683" i="38"/>
  <c r="F683" i="38"/>
  <c r="A684" i="38"/>
  <c r="F684" i="38"/>
  <c r="A685" i="38"/>
  <c r="F685" i="38"/>
  <c r="A686" i="38"/>
  <c r="F686" i="38"/>
  <c r="A687" i="38"/>
  <c r="F687" i="38"/>
  <c r="A688" i="38"/>
  <c r="F688" i="38"/>
  <c r="A689" i="38"/>
  <c r="F689" i="38"/>
  <c r="A690" i="38"/>
  <c r="F690" i="38"/>
  <c r="A691" i="38"/>
  <c r="F691" i="38"/>
  <c r="A692" i="38"/>
  <c r="F692" i="38"/>
  <c r="A693" i="38"/>
  <c r="F693" i="38"/>
  <c r="A694" i="38"/>
  <c r="F694" i="38"/>
  <c r="A695" i="38"/>
  <c r="F695" i="38"/>
  <c r="A696" i="38"/>
  <c r="F696" i="38"/>
  <c r="A697" i="38"/>
  <c r="F697" i="38"/>
  <c r="A698" i="38"/>
  <c r="F698" i="38"/>
  <c r="A699" i="38"/>
  <c r="F699" i="38"/>
  <c r="A700" i="38"/>
  <c r="F700" i="38"/>
  <c r="A701" i="38"/>
  <c r="F701" i="38"/>
  <c r="A702" i="38"/>
  <c r="F702" i="38"/>
  <c r="A703" i="38"/>
  <c r="F703" i="38"/>
  <c r="A704" i="38"/>
  <c r="F704" i="38"/>
  <c r="A705" i="38"/>
  <c r="F705" i="38"/>
  <c r="A706" i="38"/>
  <c r="F706" i="38"/>
  <c r="A707" i="38"/>
  <c r="F707" i="38"/>
  <c r="A708" i="38"/>
  <c r="F708" i="38"/>
  <c r="A709" i="38"/>
  <c r="F709" i="38"/>
  <c r="A710" i="38"/>
  <c r="F710" i="38"/>
  <c r="A711" i="38"/>
  <c r="F711" i="38"/>
  <c r="A712" i="38"/>
  <c r="F712" i="38"/>
  <c r="A713" i="38"/>
  <c r="F713" i="38"/>
  <c r="A714" i="38"/>
  <c r="F714" i="38"/>
  <c r="A715" i="38"/>
  <c r="F715" i="38"/>
  <c r="A716" i="38"/>
  <c r="F716" i="38"/>
  <c r="A717" i="38"/>
  <c r="F717" i="38"/>
  <c r="A718" i="38"/>
  <c r="F718" i="38"/>
  <c r="A719" i="38"/>
  <c r="F719" i="38"/>
  <c r="A720" i="38"/>
  <c r="F720" i="38"/>
  <c r="A721" i="38"/>
  <c r="F721" i="38"/>
  <c r="A722" i="38"/>
  <c r="F722" i="38"/>
  <c r="A723" i="38"/>
  <c r="F723" i="38"/>
  <c r="A724" i="38"/>
  <c r="F724" i="38"/>
  <c r="A725" i="38"/>
  <c r="F725" i="38"/>
  <c r="A726" i="38"/>
  <c r="F726" i="38"/>
  <c r="A727" i="38"/>
  <c r="F727" i="38"/>
  <c r="A728" i="38"/>
  <c r="F728" i="38"/>
  <c r="A729" i="38"/>
  <c r="F729" i="38"/>
  <c r="A730" i="38"/>
  <c r="F730" i="38"/>
  <c r="A731" i="38"/>
  <c r="F731" i="38"/>
  <c r="A732" i="38"/>
  <c r="F732" i="38"/>
  <c r="A733" i="38"/>
  <c r="F733" i="38"/>
  <c r="A734" i="38"/>
  <c r="F734" i="38"/>
  <c r="A735" i="38"/>
  <c r="F735" i="38"/>
  <c r="A736" i="38"/>
  <c r="F736" i="38"/>
  <c r="A737" i="38"/>
  <c r="F737" i="38"/>
  <c r="A738" i="38"/>
  <c r="F738" i="38"/>
  <c r="A739" i="38"/>
  <c r="F739" i="38"/>
  <c r="A740" i="38"/>
  <c r="F740" i="38"/>
  <c r="A741" i="38"/>
  <c r="F741" i="38"/>
  <c r="A742" i="38"/>
  <c r="F742" i="38"/>
  <c r="A743" i="38"/>
  <c r="F743" i="38"/>
  <c r="A744" i="38"/>
  <c r="F744" i="38"/>
  <c r="A745" i="38"/>
  <c r="F745" i="38"/>
  <c r="A746" i="38"/>
  <c r="F746" i="38"/>
  <c r="A747" i="38"/>
  <c r="F747" i="38"/>
  <c r="A748" i="38"/>
  <c r="F748" i="38"/>
  <c r="A749" i="38"/>
  <c r="F749" i="38"/>
  <c r="A750" i="38"/>
  <c r="F750" i="38"/>
  <c r="A751" i="38"/>
  <c r="F751" i="38"/>
  <c r="A752" i="38"/>
  <c r="F752" i="38"/>
  <c r="A753" i="38"/>
  <c r="F753" i="38"/>
  <c r="A754" i="38"/>
  <c r="F754" i="38"/>
  <c r="A755" i="38"/>
  <c r="F755" i="38"/>
  <c r="A756" i="38"/>
  <c r="F756" i="38"/>
  <c r="A757" i="38"/>
  <c r="F757" i="38"/>
  <c r="A758" i="38"/>
  <c r="F758" i="38"/>
  <c r="A759" i="38"/>
  <c r="F759" i="38"/>
  <c r="A760" i="38"/>
  <c r="F760" i="38"/>
  <c r="A761" i="38"/>
  <c r="F761" i="38"/>
  <c r="A762" i="38"/>
  <c r="F762" i="38"/>
  <c r="A763" i="38"/>
  <c r="F763" i="38"/>
  <c r="A764" i="38"/>
  <c r="F764" i="38"/>
  <c r="A765" i="38"/>
  <c r="F765" i="38"/>
  <c r="A766" i="38"/>
  <c r="F766" i="38"/>
  <c r="A767" i="38"/>
  <c r="F767" i="38"/>
  <c r="A768" i="38"/>
  <c r="F768" i="38"/>
  <c r="A769" i="38"/>
  <c r="F769" i="38"/>
  <c r="A770" i="38"/>
  <c r="F770" i="38"/>
  <c r="A771" i="38"/>
  <c r="F771" i="38"/>
  <c r="A772" i="38"/>
  <c r="F772" i="38"/>
  <c r="A773" i="38"/>
  <c r="F773" i="38"/>
  <c r="A774" i="38"/>
  <c r="F774" i="38"/>
  <c r="A775" i="38"/>
  <c r="F775" i="38"/>
  <c r="A776" i="38"/>
  <c r="F776" i="38"/>
  <c r="A777" i="38"/>
  <c r="F777" i="38"/>
  <c r="A778" i="38"/>
  <c r="F778" i="38"/>
  <c r="A779" i="38"/>
  <c r="F779" i="38"/>
  <c r="A780" i="38"/>
  <c r="F780" i="38"/>
  <c r="A781" i="38"/>
  <c r="F781" i="38"/>
  <c r="A782" i="38"/>
  <c r="F782" i="38"/>
  <c r="A783" i="38"/>
  <c r="F783" i="38"/>
  <c r="A784" i="38"/>
  <c r="F784" i="38"/>
  <c r="A785" i="38"/>
  <c r="F785" i="38"/>
  <c r="A786" i="38"/>
  <c r="F786" i="38"/>
  <c r="A787" i="38"/>
  <c r="F787" i="38"/>
  <c r="A788" i="38"/>
  <c r="F788" i="38"/>
  <c r="A789" i="38"/>
  <c r="F789" i="38"/>
  <c r="A790" i="38"/>
  <c r="F790" i="38"/>
  <c r="A791" i="38"/>
  <c r="F791" i="38"/>
  <c r="A792" i="38"/>
  <c r="F792" i="38"/>
  <c r="A793" i="38"/>
  <c r="F793" i="38"/>
  <c r="A794" i="38"/>
  <c r="F794" i="38"/>
  <c r="A795" i="38"/>
  <c r="F795" i="38"/>
  <c r="A796" i="38"/>
  <c r="F796" i="38"/>
  <c r="A797" i="38"/>
  <c r="F797" i="38"/>
  <c r="A798" i="38"/>
  <c r="F798" i="38"/>
  <c r="A799" i="38"/>
  <c r="F799" i="38"/>
  <c r="A800" i="38"/>
  <c r="F800" i="38"/>
  <c r="A801" i="38"/>
  <c r="F801" i="38"/>
  <c r="A802" i="38"/>
  <c r="F802" i="38"/>
  <c r="A803" i="38"/>
  <c r="F803" i="38"/>
  <c r="A804" i="38"/>
  <c r="F804" i="38"/>
  <c r="A805" i="38"/>
  <c r="F805" i="38"/>
  <c r="A806" i="38"/>
  <c r="F806" i="38"/>
  <c r="A807" i="38"/>
  <c r="F807" i="38"/>
  <c r="A808" i="38"/>
  <c r="F808" i="38"/>
  <c r="A809" i="38"/>
  <c r="F809" i="38"/>
  <c r="A810" i="38"/>
  <c r="F810" i="38"/>
  <c r="A811" i="38"/>
  <c r="F811" i="38"/>
  <c r="A812" i="38"/>
  <c r="F812" i="38"/>
  <c r="A813" i="38"/>
  <c r="F813" i="38"/>
  <c r="A814" i="38"/>
  <c r="F814" i="38"/>
  <c r="A815" i="38"/>
  <c r="F815" i="38"/>
  <c r="A816" i="38"/>
  <c r="F816" i="38"/>
  <c r="A817" i="38"/>
  <c r="F817" i="38"/>
  <c r="A818" i="38"/>
  <c r="F818" i="38"/>
  <c r="A819" i="38"/>
  <c r="F819" i="38"/>
  <c r="A820" i="38"/>
  <c r="F820" i="38"/>
  <c r="A821" i="38"/>
  <c r="F821" i="38"/>
  <c r="A822" i="38"/>
  <c r="F822" i="38"/>
  <c r="A823" i="38"/>
  <c r="F823" i="38"/>
  <c r="A824" i="38"/>
  <c r="F824" i="38"/>
  <c r="A825" i="38"/>
  <c r="F825" i="38"/>
  <c r="A826" i="38"/>
  <c r="F826" i="38"/>
  <c r="A827" i="38"/>
  <c r="F827" i="38"/>
  <c r="A828" i="38"/>
  <c r="F828" i="38"/>
  <c r="A829" i="38"/>
  <c r="F829" i="38"/>
  <c r="A830" i="38"/>
  <c r="F830" i="38"/>
  <c r="A831" i="38"/>
  <c r="F831" i="38"/>
  <c r="A832" i="38"/>
  <c r="F832" i="38"/>
  <c r="A833" i="38"/>
  <c r="F833" i="38"/>
  <c r="A834" i="38"/>
  <c r="F834" i="38"/>
  <c r="A835" i="38"/>
  <c r="F835" i="38"/>
  <c r="A836" i="38"/>
  <c r="F836" i="38"/>
  <c r="A837" i="38"/>
  <c r="F837" i="38"/>
  <c r="A838" i="38"/>
  <c r="F838" i="38"/>
  <c r="A839" i="38"/>
  <c r="F839" i="38"/>
  <c r="A840" i="38"/>
  <c r="F840" i="38"/>
  <c r="A841" i="38"/>
  <c r="F841" i="38"/>
  <c r="A842" i="38"/>
  <c r="F842" i="38"/>
  <c r="A843" i="38"/>
  <c r="F843" i="38"/>
  <c r="A844" i="38"/>
  <c r="F844" i="38"/>
  <c r="A845" i="38"/>
  <c r="F845" i="38"/>
  <c r="A846" i="38"/>
  <c r="F846" i="38"/>
  <c r="A847" i="38"/>
  <c r="F847" i="38"/>
  <c r="A848" i="38"/>
  <c r="F848" i="38"/>
  <c r="A849" i="38"/>
  <c r="F849" i="38"/>
  <c r="A850" i="38"/>
  <c r="F850" i="38"/>
  <c r="A851" i="38"/>
  <c r="F851" i="38"/>
  <c r="A852" i="38"/>
  <c r="F852" i="38"/>
  <c r="A853" i="38"/>
  <c r="F853" i="38"/>
  <c r="A854" i="38"/>
  <c r="F854" i="38"/>
  <c r="A855" i="38"/>
  <c r="F855" i="38"/>
  <c r="A856" i="38"/>
  <c r="F856" i="38"/>
  <c r="A857" i="38"/>
  <c r="F857" i="38"/>
  <c r="A858" i="38"/>
  <c r="F858" i="38"/>
  <c r="A859" i="38"/>
  <c r="F859" i="38"/>
  <c r="A860" i="38"/>
  <c r="F860" i="38"/>
  <c r="A861" i="38"/>
  <c r="F861" i="38"/>
  <c r="A862" i="38"/>
  <c r="F862" i="38"/>
  <c r="A863" i="38"/>
  <c r="F863" i="38"/>
  <c r="A864" i="38"/>
  <c r="F864" i="38"/>
  <c r="A865" i="38"/>
  <c r="F865" i="38"/>
  <c r="A866" i="38"/>
  <c r="F866" i="38"/>
  <c r="A867" i="38"/>
  <c r="F867" i="38"/>
  <c r="A868" i="38"/>
  <c r="F868" i="38"/>
  <c r="A869" i="38"/>
  <c r="F869" i="38"/>
  <c r="A870" i="38"/>
  <c r="F870" i="38"/>
  <c r="A871" i="38"/>
  <c r="F871" i="38"/>
  <c r="A872" i="38"/>
  <c r="F872" i="38"/>
  <c r="A873" i="38"/>
  <c r="F873" i="38"/>
  <c r="A874" i="38"/>
  <c r="F874" i="38"/>
  <c r="A875" i="38"/>
  <c r="F875" i="38"/>
  <c r="A876" i="38"/>
  <c r="F876" i="38"/>
  <c r="A877" i="38"/>
  <c r="F877" i="38"/>
  <c r="A878" i="38"/>
  <c r="F878" i="38"/>
  <c r="A879" i="38"/>
  <c r="F879" i="38"/>
  <c r="A880" i="38"/>
  <c r="F880" i="38"/>
  <c r="A881" i="38"/>
  <c r="F881" i="38"/>
  <c r="A882" i="38"/>
  <c r="F882" i="38"/>
  <c r="A883" i="38"/>
  <c r="F883" i="38"/>
  <c r="A884" i="38"/>
  <c r="F884" i="38"/>
  <c r="A885" i="38"/>
  <c r="F885" i="38"/>
  <c r="A886" i="38"/>
  <c r="F886" i="38"/>
  <c r="A887" i="38"/>
  <c r="F887" i="38"/>
  <c r="A888" i="38"/>
  <c r="F888" i="38"/>
  <c r="A889" i="38"/>
  <c r="F889" i="38"/>
  <c r="A890" i="38"/>
  <c r="F890" i="38"/>
  <c r="A891" i="38"/>
  <c r="F891" i="38"/>
  <c r="A892" i="38"/>
  <c r="F892" i="38"/>
  <c r="A893" i="38"/>
  <c r="F893" i="38"/>
  <c r="A894" i="38"/>
  <c r="F894" i="38"/>
  <c r="A895" i="38"/>
  <c r="F895" i="38"/>
  <c r="A896" i="38"/>
  <c r="F896" i="38"/>
  <c r="A897" i="38"/>
  <c r="F897" i="38"/>
  <c r="A898" i="38"/>
  <c r="F898" i="38"/>
  <c r="A899" i="38"/>
  <c r="F899" i="38"/>
  <c r="A900" i="38"/>
  <c r="F900" i="38"/>
  <c r="A901" i="38"/>
  <c r="F901" i="38"/>
  <c r="A902" i="38"/>
  <c r="F902" i="38"/>
  <c r="A903" i="38"/>
  <c r="F903" i="38"/>
  <c r="A904" i="38"/>
  <c r="F904" i="38"/>
  <c r="A905" i="38"/>
  <c r="F905" i="38"/>
  <c r="A906" i="38"/>
  <c r="F906" i="38"/>
  <c r="A907" i="38"/>
  <c r="F907" i="38"/>
  <c r="A908" i="38"/>
  <c r="F908" i="38"/>
  <c r="A909" i="38"/>
  <c r="F909" i="38"/>
  <c r="A910" i="38"/>
  <c r="F910" i="38"/>
  <c r="A911" i="38"/>
  <c r="F911" i="38"/>
  <c r="A912" i="38"/>
  <c r="F912" i="38"/>
  <c r="A913" i="38"/>
  <c r="F913" i="38"/>
  <c r="A914" i="38"/>
  <c r="F914" i="38"/>
  <c r="A915" i="38"/>
  <c r="F915" i="38"/>
  <c r="A916" i="38"/>
  <c r="F916" i="38"/>
  <c r="A917" i="38"/>
  <c r="F917" i="38"/>
  <c r="A918" i="38"/>
  <c r="F918" i="38"/>
  <c r="A919" i="38"/>
  <c r="F919" i="38"/>
  <c r="A920" i="38"/>
  <c r="F920" i="38"/>
  <c r="A921" i="38"/>
  <c r="F921" i="38"/>
  <c r="A922" i="38"/>
  <c r="F922" i="38"/>
  <c r="A923" i="38"/>
  <c r="F923" i="38"/>
  <c r="A924" i="38"/>
  <c r="F924" i="38"/>
  <c r="A925" i="38"/>
  <c r="F925" i="38"/>
  <c r="A926" i="38"/>
  <c r="F926" i="38"/>
  <c r="A927" i="38"/>
  <c r="F927" i="38"/>
  <c r="A928" i="38"/>
  <c r="F928" i="38"/>
  <c r="A929" i="38"/>
  <c r="F929" i="38"/>
  <c r="A930" i="38"/>
  <c r="F930" i="38"/>
  <c r="A931" i="38"/>
  <c r="F931" i="38"/>
  <c r="A932" i="38"/>
  <c r="F932" i="38"/>
  <c r="A933" i="38"/>
  <c r="F933" i="38"/>
  <c r="A934" i="38"/>
  <c r="F934" i="38"/>
  <c r="A935" i="38"/>
  <c r="F935" i="38"/>
  <c r="A936" i="38"/>
  <c r="F936" i="38"/>
  <c r="A937" i="38"/>
  <c r="F937" i="38"/>
  <c r="A938" i="38"/>
  <c r="F938" i="38"/>
  <c r="A939" i="38"/>
  <c r="F939" i="38"/>
  <c r="A940" i="38"/>
  <c r="F940" i="38"/>
  <c r="A941" i="38"/>
  <c r="F941" i="38"/>
  <c r="A942" i="38"/>
  <c r="F942" i="38"/>
  <c r="A943" i="38"/>
  <c r="F943" i="38"/>
  <c r="A944" i="38"/>
  <c r="F944" i="38"/>
  <c r="A945" i="38"/>
  <c r="F945" i="38"/>
  <c r="A946" i="38"/>
  <c r="F946" i="38"/>
  <c r="A947" i="38"/>
  <c r="F947" i="38"/>
  <c r="A948" i="38"/>
  <c r="F948" i="38"/>
  <c r="A949" i="38"/>
  <c r="F949" i="38"/>
  <c r="A950" i="38"/>
  <c r="F950" i="38"/>
  <c r="A951" i="38"/>
  <c r="F951" i="38"/>
  <c r="A952" i="38"/>
  <c r="F952" i="38"/>
  <c r="A953" i="38"/>
  <c r="F953" i="38"/>
  <c r="A954" i="38"/>
  <c r="F954" i="38"/>
  <c r="A955" i="38"/>
  <c r="F955" i="38"/>
  <c r="A956" i="38"/>
  <c r="F956" i="38"/>
  <c r="A957" i="38"/>
  <c r="F957" i="38"/>
  <c r="A958" i="38"/>
  <c r="F958" i="38"/>
  <c r="A959" i="38"/>
  <c r="F959" i="38"/>
  <c r="A960" i="38"/>
  <c r="F960" i="38"/>
  <c r="A961" i="38"/>
  <c r="F961" i="38"/>
  <c r="A962" i="38"/>
  <c r="F962" i="38"/>
  <c r="A963" i="38"/>
  <c r="F963" i="38"/>
  <c r="A964" i="38"/>
  <c r="F964" i="38"/>
  <c r="A965" i="38"/>
  <c r="F965" i="38"/>
  <c r="A966" i="38"/>
  <c r="F966" i="38"/>
  <c r="A967" i="38"/>
  <c r="F967" i="38"/>
  <c r="A968" i="38"/>
  <c r="F968" i="38"/>
  <c r="A969" i="38"/>
  <c r="F969" i="38"/>
  <c r="A970" i="38"/>
  <c r="F970" i="38"/>
  <c r="A971" i="38"/>
  <c r="F971" i="38"/>
  <c r="A972" i="38"/>
  <c r="F972" i="38"/>
  <c r="A973" i="38"/>
  <c r="F973" i="38"/>
  <c r="A974" i="38"/>
  <c r="F974" i="38"/>
  <c r="A975" i="38"/>
  <c r="F975" i="38"/>
  <c r="A976" i="38"/>
  <c r="F976" i="38"/>
  <c r="A977" i="38"/>
  <c r="F977" i="38"/>
  <c r="A978" i="38"/>
  <c r="F978" i="38"/>
  <c r="A979" i="38"/>
  <c r="F979" i="38"/>
  <c r="A980" i="38"/>
  <c r="F980" i="38"/>
  <c r="A981" i="38"/>
  <c r="F981" i="38"/>
  <c r="A982" i="38"/>
  <c r="F982" i="38"/>
  <c r="A983" i="38"/>
  <c r="F983" i="38"/>
  <c r="A984" i="38"/>
  <c r="F984" i="38"/>
  <c r="A985" i="38"/>
  <c r="F985" i="38"/>
  <c r="A986" i="38"/>
  <c r="F986" i="38"/>
  <c r="A987" i="38"/>
  <c r="F987" i="38"/>
  <c r="A988" i="38"/>
  <c r="F988" i="38"/>
  <c r="A989" i="38"/>
  <c r="F989" i="38"/>
  <c r="A990" i="38"/>
  <c r="F990" i="38"/>
  <c r="A991" i="38"/>
  <c r="F991" i="38"/>
  <c r="A992" i="38"/>
  <c r="F992" i="38"/>
  <c r="A993" i="38"/>
  <c r="F993" i="38"/>
  <c r="A994" i="38"/>
  <c r="F994" i="38"/>
  <c r="A995" i="38"/>
  <c r="F995" i="38"/>
  <c r="A996" i="38"/>
  <c r="F996" i="38"/>
  <c r="A997" i="38"/>
  <c r="F997" i="38"/>
  <c r="A998" i="38"/>
  <c r="F998" i="38"/>
  <c r="A999" i="38"/>
  <c r="F999" i="38"/>
  <c r="A1000" i="38"/>
  <c r="F1000" i="38"/>
  <c r="F223" i="38"/>
  <c r="F215" i="38"/>
  <c r="F207" i="38"/>
  <c r="F199" i="38"/>
  <c r="F191" i="38"/>
  <c r="F183" i="38"/>
  <c r="F175" i="38"/>
  <c r="F167" i="38"/>
  <c r="F159" i="38"/>
  <c r="F155" i="38"/>
  <c r="F147" i="38"/>
  <c r="F139" i="38"/>
  <c r="F131" i="38"/>
  <c r="F127" i="38"/>
  <c r="F115" i="38"/>
  <c r="F107" i="38"/>
  <c r="F99" i="38"/>
  <c r="F91" i="38"/>
  <c r="F83" i="38"/>
  <c r="F71" i="38"/>
  <c r="F63" i="38"/>
  <c r="F55" i="38"/>
  <c r="F47" i="38"/>
  <c r="F39" i="38"/>
  <c r="F31" i="38"/>
  <c r="F23" i="38"/>
  <c r="F19" i="38"/>
  <c r="F11" i="38"/>
  <c r="F222" i="38"/>
  <c r="F218" i="38"/>
  <c r="F214" i="38"/>
  <c r="F210" i="38"/>
  <c r="F206" i="38"/>
  <c r="F202" i="38"/>
  <c r="F198" i="38"/>
  <c r="F194" i="38"/>
  <c r="F190" i="38"/>
  <c r="F186" i="38"/>
  <c r="F182" i="38"/>
  <c r="F178" i="38"/>
  <c r="F174" i="38"/>
  <c r="F170" i="38"/>
  <c r="F166" i="38"/>
  <c r="F162" i="38"/>
  <c r="F158" i="38"/>
  <c r="F154" i="38"/>
  <c r="F150" i="38"/>
  <c r="F146" i="38"/>
  <c r="F142" i="38"/>
  <c r="F138" i="38"/>
  <c r="F134" i="38"/>
  <c r="F130" i="38"/>
  <c r="F126" i="38"/>
  <c r="F122" i="38"/>
  <c r="F118" i="38"/>
  <c r="F114" i="38"/>
  <c r="F110" i="38"/>
  <c r="F106" i="38"/>
  <c r="F102" i="38"/>
  <c r="F98" i="38"/>
  <c r="F94" i="38"/>
  <c r="F90" i="38"/>
  <c r="F86" i="38"/>
  <c r="F82" i="38"/>
  <c r="F78" i="38"/>
  <c r="F74" i="38"/>
  <c r="F70" i="38"/>
  <c r="F66" i="38"/>
  <c r="F62" i="38"/>
  <c r="F58" i="38"/>
  <c r="F54" i="38"/>
  <c r="F50" i="38"/>
  <c r="F46" i="38"/>
  <c r="F42" i="38"/>
  <c r="F38" i="38"/>
  <c r="F34" i="38"/>
  <c r="F30" i="38"/>
  <c r="F26" i="38"/>
  <c r="F22" i="38"/>
  <c r="F18" i="38"/>
  <c r="F14" i="38"/>
  <c r="F10" i="38"/>
  <c r="F6" i="38"/>
  <c r="F221" i="38"/>
  <c r="F217" i="38"/>
  <c r="F213" i="38"/>
  <c r="F209" i="38"/>
  <c r="F205" i="38"/>
  <c r="F201" i="38"/>
  <c r="F197" i="38"/>
  <c r="F193" i="38"/>
  <c r="F189" i="38"/>
  <c r="F185" i="38"/>
  <c r="F181" i="38"/>
  <c r="F177" i="38"/>
  <c r="F173" i="38"/>
  <c r="F169" i="38"/>
  <c r="F165" i="38"/>
  <c r="F161" i="38"/>
  <c r="F157" i="38"/>
  <c r="F153" i="38"/>
  <c r="F149" i="38"/>
  <c r="F145" i="38"/>
  <c r="F141" i="38"/>
  <c r="F137" i="38"/>
  <c r="F133" i="38"/>
  <c r="F129" i="38"/>
  <c r="F125" i="38"/>
  <c r="F121" i="38"/>
  <c r="F117" i="38"/>
  <c r="F113" i="38"/>
  <c r="F109" i="38"/>
  <c r="F105" i="38"/>
  <c r="F101" i="38"/>
  <c r="F97" i="38"/>
  <c r="F93" i="38"/>
  <c r="F89" i="38"/>
  <c r="F85" i="38"/>
  <c r="F81" i="38"/>
  <c r="F77" i="38"/>
  <c r="F73" i="38"/>
  <c r="F69" i="38"/>
  <c r="F65" i="38"/>
  <c r="F61" i="38"/>
  <c r="F57" i="38"/>
  <c r="F53" i="38"/>
  <c r="F49" i="38"/>
  <c r="F45" i="38"/>
  <c r="F41" i="38"/>
  <c r="F37" i="38"/>
  <c r="F33" i="38"/>
  <c r="F29" i="38"/>
  <c r="F25" i="38"/>
  <c r="F21" i="38"/>
  <c r="F17" i="38"/>
  <c r="F13" i="38"/>
  <c r="F9" i="38"/>
  <c r="F219" i="38"/>
  <c r="F211" i="38"/>
  <c r="F203" i="38"/>
  <c r="F195" i="38"/>
  <c r="F187" i="38"/>
  <c r="F179" i="38"/>
  <c r="F171" i="38"/>
  <c r="F163" i="38"/>
  <c r="F151" i="38"/>
  <c r="F143" i="38"/>
  <c r="F135" i="38"/>
  <c r="F123" i="38"/>
  <c r="F119" i="38"/>
  <c r="F111" i="38"/>
  <c r="F103" i="38"/>
  <c r="F95" i="38"/>
  <c r="F87" i="38"/>
  <c r="F79" i="38"/>
  <c r="F75" i="38"/>
  <c r="F67" i="38"/>
  <c r="F59" i="38"/>
  <c r="F51" i="38"/>
  <c r="F43" i="38"/>
  <c r="F35" i="38"/>
  <c r="F27" i="38"/>
  <c r="F15" i="38"/>
  <c r="F7" i="38"/>
  <c r="F220" i="38"/>
  <c r="F216" i="38"/>
  <c r="F212" i="38"/>
  <c r="F208" i="38"/>
  <c r="F204" i="38"/>
  <c r="F200" i="38"/>
  <c r="F196" i="38"/>
  <c r="F192" i="38"/>
  <c r="F188" i="38"/>
  <c r="F184" i="38"/>
  <c r="F180" i="38"/>
  <c r="F176" i="38"/>
  <c r="F172" i="38"/>
  <c r="F168" i="38"/>
  <c r="F164" i="38"/>
  <c r="F160" i="38"/>
  <c r="F156" i="38"/>
  <c r="F152" i="38"/>
  <c r="F148" i="38"/>
  <c r="F144" i="38"/>
  <c r="F140" i="38"/>
  <c r="F136" i="38"/>
  <c r="F132" i="38"/>
  <c r="F128" i="38"/>
  <c r="F124" i="38"/>
  <c r="F120" i="38"/>
  <c r="F116" i="38"/>
  <c r="F112" i="38"/>
  <c r="F108" i="38"/>
  <c r="F104" i="38"/>
  <c r="F100" i="38"/>
  <c r="F96" i="38"/>
  <c r="F92" i="38"/>
  <c r="F88" i="38"/>
  <c r="F84" i="38"/>
  <c r="F80" i="38"/>
  <c r="F76" i="38"/>
  <c r="F72" i="38"/>
  <c r="F68" i="38"/>
  <c r="F64" i="38"/>
  <c r="F60" i="38"/>
  <c r="F56" i="38"/>
  <c r="F52" i="38"/>
  <c r="F48" i="38"/>
  <c r="F44" i="38"/>
  <c r="F40" i="38"/>
  <c r="F36" i="38"/>
  <c r="F32" i="38"/>
  <c r="F28" i="38"/>
  <c r="F24" i="38"/>
  <c r="F20" i="38"/>
  <c r="F16" i="38"/>
  <c r="F12" i="38"/>
  <c r="F8" i="38"/>
  <c r="C324" i="39"/>
  <c r="D324" i="39"/>
  <c r="E324" i="39"/>
  <c r="F490" i="39"/>
  <c r="B483" i="39"/>
  <c r="D483" i="39"/>
  <c r="E483" i="39"/>
  <c r="F310" i="39"/>
  <c r="C296" i="39"/>
  <c r="B278" i="39"/>
  <c r="D278" i="39"/>
  <c r="E278" i="39"/>
  <c r="B17" i="39"/>
  <c r="F435" i="39"/>
  <c r="F404" i="39"/>
  <c r="B390" i="39"/>
  <c r="F340" i="39"/>
  <c r="F294" i="39"/>
  <c r="F480" i="39"/>
  <c r="F325" i="39"/>
  <c r="B480" i="39"/>
  <c r="D480" i="39"/>
  <c r="E480" i="39"/>
  <c r="F443" i="39"/>
  <c r="F413" i="39"/>
  <c r="F372" i="39"/>
  <c r="F334" i="39"/>
  <c r="B325" i="39"/>
  <c r="D325" i="39"/>
  <c r="E325" i="39"/>
  <c r="B229" i="39"/>
  <c r="C304" i="39"/>
  <c r="D304" i="39"/>
  <c r="E304" i="39"/>
  <c r="F202" i="39"/>
  <c r="B35" i="39"/>
  <c r="F125" i="39"/>
  <c r="F494" i="39"/>
  <c r="F474" i="39"/>
  <c r="F234" i="39"/>
  <c r="F30" i="39"/>
  <c r="B499" i="39"/>
  <c r="D499" i="39"/>
  <c r="E499" i="39"/>
  <c r="B494" i="39"/>
  <c r="D494" i="39"/>
  <c r="E494" i="39"/>
  <c r="B481" i="39"/>
  <c r="D481" i="39"/>
  <c r="E481" i="39"/>
  <c r="F476" i="39"/>
  <c r="C474" i="39"/>
  <c r="D474" i="39"/>
  <c r="E474" i="39"/>
  <c r="C456" i="39"/>
  <c r="D456" i="39"/>
  <c r="E456" i="39"/>
  <c r="F414" i="39"/>
  <c r="C408" i="39"/>
  <c r="F402" i="39"/>
  <c r="F396" i="39"/>
  <c r="F366" i="39"/>
  <c r="B347" i="39"/>
  <c r="D347" i="39"/>
  <c r="E347" i="39"/>
  <c r="B341" i="39"/>
  <c r="D341" i="39"/>
  <c r="E341" i="39"/>
  <c r="B328" i="39"/>
  <c r="D328" i="39"/>
  <c r="E328" i="39"/>
  <c r="F323" i="39"/>
  <c r="B234" i="39"/>
  <c r="B83" i="39"/>
  <c r="F55" i="39"/>
  <c r="F280" i="39"/>
  <c r="F495" i="39"/>
  <c r="C492" i="39"/>
  <c r="D492" i="39"/>
  <c r="E492" i="39"/>
  <c r="F486" i="39"/>
  <c r="F481" i="39"/>
  <c r="B478" i="39"/>
  <c r="F456" i="39"/>
  <c r="F446" i="39"/>
  <c r="F444" i="39"/>
  <c r="B443" i="39"/>
  <c r="D443" i="39"/>
  <c r="E443" i="39"/>
  <c r="B435" i="39"/>
  <c r="D435" i="39"/>
  <c r="E435" i="39"/>
  <c r="F430" i="39"/>
  <c r="B418" i="39"/>
  <c r="D418" i="39"/>
  <c r="E418" i="39"/>
  <c r="F406" i="39"/>
  <c r="C404" i="39"/>
  <c r="D404" i="39"/>
  <c r="E404" i="39"/>
  <c r="B392" i="39"/>
  <c r="B372" i="39"/>
  <c r="D372" i="39"/>
  <c r="E372" i="39"/>
  <c r="C366" i="39"/>
  <c r="D366" i="39"/>
  <c r="E366" i="39"/>
  <c r="B360" i="39"/>
  <c r="D360" i="39"/>
  <c r="E360" i="39"/>
  <c r="F356" i="39"/>
  <c r="F355" i="39"/>
  <c r="B286" i="39"/>
  <c r="B280" i="39"/>
  <c r="D280" i="39"/>
  <c r="E280" i="39"/>
  <c r="F278" i="39"/>
  <c r="B273" i="39"/>
  <c r="D273" i="39"/>
  <c r="E273" i="39"/>
  <c r="B185" i="39"/>
  <c r="B150" i="39"/>
  <c r="F10" i="39"/>
  <c r="F431" i="39"/>
  <c r="C430" i="39"/>
  <c r="D430" i="39"/>
  <c r="E430" i="39"/>
  <c r="F357" i="39"/>
  <c r="C356" i="39"/>
  <c r="D356" i="39"/>
  <c r="E356" i="39"/>
  <c r="F485" i="39"/>
  <c r="F464" i="39"/>
  <c r="F445" i="39"/>
  <c r="B431" i="39"/>
  <c r="D431" i="39"/>
  <c r="E431" i="39"/>
  <c r="C382" i="39"/>
  <c r="D382" i="39"/>
  <c r="E382" i="39"/>
  <c r="B379" i="39"/>
  <c r="D379" i="39"/>
  <c r="E379" i="39"/>
  <c r="B357" i="39"/>
  <c r="D357" i="39"/>
  <c r="E357" i="39"/>
  <c r="C350" i="39"/>
  <c r="D350" i="39"/>
  <c r="E350" i="39"/>
  <c r="B340" i="39"/>
  <c r="D340" i="39"/>
  <c r="E340" i="39"/>
  <c r="C334" i="39"/>
  <c r="D334" i="39"/>
  <c r="E334" i="39"/>
  <c r="B296" i="39"/>
  <c r="C294" i="39"/>
  <c r="D294" i="39"/>
  <c r="E294" i="39"/>
  <c r="B279" i="39"/>
  <c r="D279" i="39"/>
  <c r="E279" i="39"/>
  <c r="B432" i="39"/>
  <c r="F432" i="39"/>
  <c r="C401" i="39"/>
  <c r="B401" i="39"/>
  <c r="C398" i="39"/>
  <c r="F398" i="39"/>
  <c r="B394" i="39"/>
  <c r="F394" i="39"/>
  <c r="C381" i="39"/>
  <c r="B381" i="39"/>
  <c r="C376" i="39"/>
  <c r="B376" i="39"/>
  <c r="C363" i="39"/>
  <c r="B363" i="39"/>
  <c r="C352" i="39"/>
  <c r="F352" i="39"/>
  <c r="B332" i="39"/>
  <c r="F332" i="39"/>
  <c r="F314" i="39"/>
  <c r="B314" i="39"/>
  <c r="C300" i="39"/>
  <c r="B300" i="39"/>
  <c r="C297" i="39"/>
  <c r="F297" i="39"/>
  <c r="B288" i="39"/>
  <c r="F288" i="39"/>
  <c r="C270" i="39"/>
  <c r="B270" i="39"/>
  <c r="C257" i="39"/>
  <c r="F257" i="39"/>
  <c r="B242" i="39"/>
  <c r="F242" i="39"/>
  <c r="F16" i="39"/>
  <c r="B16" i="39"/>
  <c r="C500" i="39"/>
  <c r="D500" i="39"/>
  <c r="E500" i="39"/>
  <c r="F498" i="39"/>
  <c r="F493" i="39"/>
  <c r="B491" i="39"/>
  <c r="D491" i="39"/>
  <c r="E491" i="39"/>
  <c r="B487" i="39"/>
  <c r="D487" i="39"/>
  <c r="E487" i="39"/>
  <c r="B486" i="39"/>
  <c r="D486" i="39"/>
  <c r="E486" i="39"/>
  <c r="C484" i="39"/>
  <c r="D484" i="39"/>
  <c r="E484" i="39"/>
  <c r="F479" i="39"/>
  <c r="F473" i="39"/>
  <c r="C472" i="39"/>
  <c r="B471" i="39"/>
  <c r="D471" i="39"/>
  <c r="E471" i="39"/>
  <c r="F468" i="39"/>
  <c r="B465" i="39"/>
  <c r="D465" i="39"/>
  <c r="E465" i="39"/>
  <c r="B464" i="39"/>
  <c r="D464" i="39"/>
  <c r="E464" i="39"/>
  <c r="B459" i="39"/>
  <c r="D459" i="39"/>
  <c r="E459" i="39"/>
  <c r="F455" i="39"/>
  <c r="C454" i="39"/>
  <c r="B453" i="39"/>
  <c r="D453" i="39"/>
  <c r="E453" i="39"/>
  <c r="F450" i="39"/>
  <c r="B447" i="39"/>
  <c r="D447" i="39"/>
  <c r="E447" i="39"/>
  <c r="B446" i="39"/>
  <c r="D446" i="39"/>
  <c r="E446" i="39"/>
  <c r="C442" i="39"/>
  <c r="B440" i="39"/>
  <c r="F422" i="39"/>
  <c r="B412" i="39"/>
  <c r="C395" i="39"/>
  <c r="B395" i="39"/>
  <c r="C388" i="39"/>
  <c r="B388" i="39"/>
  <c r="B380" i="39"/>
  <c r="F380" i="39"/>
  <c r="B374" i="39"/>
  <c r="F374" i="39"/>
  <c r="F354" i="39"/>
  <c r="B354" i="39"/>
  <c r="F338" i="39"/>
  <c r="B338" i="39"/>
  <c r="C333" i="39"/>
  <c r="B333" i="39"/>
  <c r="F330" i="39"/>
  <c r="C330" i="39"/>
  <c r="F312" i="39"/>
  <c r="C312" i="39"/>
  <c r="C290" i="39"/>
  <c r="B290" i="39"/>
  <c r="B274" i="39"/>
  <c r="F274" i="39"/>
  <c r="B266" i="39"/>
  <c r="C266" i="39"/>
  <c r="F256" i="39"/>
  <c r="B256" i="39"/>
  <c r="F236" i="39"/>
  <c r="B236" i="39"/>
  <c r="F97" i="39"/>
  <c r="B97" i="39"/>
  <c r="F210" i="39"/>
  <c r="B207" i="39"/>
  <c r="F207" i="39"/>
  <c r="B498" i="39"/>
  <c r="D498" i="39"/>
  <c r="E498" i="39"/>
  <c r="B473" i="39"/>
  <c r="D473" i="39"/>
  <c r="E473" i="39"/>
  <c r="B472" i="39"/>
  <c r="B468" i="39"/>
  <c r="D468" i="39"/>
  <c r="E468" i="39"/>
  <c r="F466" i="39"/>
  <c r="B455" i="39"/>
  <c r="D455" i="39"/>
  <c r="E455" i="39"/>
  <c r="B454" i="39"/>
  <c r="B450" i="39"/>
  <c r="D450" i="39"/>
  <c r="E450" i="39"/>
  <c r="F448" i="39"/>
  <c r="B442" i="39"/>
  <c r="B424" i="39"/>
  <c r="D424" i="39"/>
  <c r="E424" i="39"/>
  <c r="F424" i="39"/>
  <c r="C422" i="39"/>
  <c r="D422" i="39"/>
  <c r="E422" i="39"/>
  <c r="F420" i="39"/>
  <c r="C420" i="39"/>
  <c r="C415" i="39"/>
  <c r="D415" i="39"/>
  <c r="E415" i="39"/>
  <c r="F415" i="39"/>
  <c r="C403" i="39"/>
  <c r="D403" i="39"/>
  <c r="E403" i="39"/>
  <c r="F403" i="39"/>
  <c r="F401" i="39"/>
  <c r="B398" i="39"/>
  <c r="D398" i="39"/>
  <c r="E398" i="39"/>
  <c r="C394" i="39"/>
  <c r="C384" i="39"/>
  <c r="F384" i="39"/>
  <c r="F381" i="39"/>
  <c r="F376" i="39"/>
  <c r="B364" i="39"/>
  <c r="D364" i="39"/>
  <c r="E364" i="39"/>
  <c r="F364" i="39"/>
  <c r="B348" i="39"/>
  <c r="D348" i="39"/>
  <c r="E348" i="39"/>
  <c r="F348" i="39"/>
  <c r="B342" i="39"/>
  <c r="F342" i="39"/>
  <c r="C332" i="39"/>
  <c r="D332" i="39"/>
  <c r="E332" i="39"/>
  <c r="F322" i="39"/>
  <c r="B322" i="39"/>
  <c r="D322" i="39"/>
  <c r="E322" i="39"/>
  <c r="C314" i="39"/>
  <c r="D314" i="39"/>
  <c r="E314" i="39"/>
  <c r="C309" i="39"/>
  <c r="B309" i="39"/>
  <c r="C306" i="39"/>
  <c r="F306" i="39"/>
  <c r="F300" i="39"/>
  <c r="B298" i="39"/>
  <c r="D298" i="39"/>
  <c r="E298" i="39"/>
  <c r="F298" i="39"/>
  <c r="B292" i="39"/>
  <c r="D292" i="39"/>
  <c r="E292" i="39"/>
  <c r="F292" i="39"/>
  <c r="F270" i="39"/>
  <c r="F268" i="39"/>
  <c r="B268" i="39"/>
  <c r="D268" i="39"/>
  <c r="E268" i="39"/>
  <c r="C265" i="39"/>
  <c r="F265" i="39"/>
  <c r="B246" i="39"/>
  <c r="D246" i="39"/>
  <c r="E246" i="39"/>
  <c r="F246" i="39"/>
  <c r="F228" i="39"/>
  <c r="B228" i="39"/>
  <c r="F131" i="39"/>
  <c r="B131" i="39"/>
  <c r="F69" i="39"/>
  <c r="B69" i="39"/>
  <c r="B490" i="39"/>
  <c r="D490" i="39"/>
  <c r="E490" i="39"/>
  <c r="F487" i="39"/>
  <c r="F471" i="39"/>
  <c r="F465" i="39"/>
  <c r="B462" i="39"/>
  <c r="F453" i="39"/>
  <c r="F447" i="39"/>
  <c r="B445" i="39"/>
  <c r="D445" i="39"/>
  <c r="E445" i="39"/>
  <c r="B436" i="39"/>
  <c r="C436" i="39"/>
  <c r="B428" i="39"/>
  <c r="C423" i="39"/>
  <c r="B423" i="39"/>
  <c r="B421" i="39"/>
  <c r="D421" i="39"/>
  <c r="E421" i="39"/>
  <c r="B414" i="39"/>
  <c r="D414" i="39"/>
  <c r="E414" i="39"/>
  <c r="C412" i="39"/>
  <c r="B410" i="39"/>
  <c r="B408" i="39"/>
  <c r="B402" i="39"/>
  <c r="D402" i="39"/>
  <c r="E402" i="39"/>
  <c r="F395" i="39"/>
  <c r="F388" i="39"/>
  <c r="F386" i="39"/>
  <c r="B386" i="39"/>
  <c r="D386" i="39"/>
  <c r="E386" i="39"/>
  <c r="C380" i="39"/>
  <c r="F370" i="39"/>
  <c r="B370" i="39"/>
  <c r="C365" i="39"/>
  <c r="B365" i="39"/>
  <c r="F362" i="39"/>
  <c r="C362" i="39"/>
  <c r="C354" i="39"/>
  <c r="C349" i="39"/>
  <c r="B349" i="39"/>
  <c r="C344" i="39"/>
  <c r="B344" i="39"/>
  <c r="F333" i="39"/>
  <c r="C331" i="39"/>
  <c r="B331" i="39"/>
  <c r="C320" i="39"/>
  <c r="F320" i="39"/>
  <c r="C316" i="39"/>
  <c r="F316" i="39"/>
  <c r="C313" i="39"/>
  <c r="B313" i="39"/>
  <c r="B308" i="39"/>
  <c r="D308" i="39"/>
  <c r="E308" i="39"/>
  <c r="F308" i="39"/>
  <c r="C293" i="39"/>
  <c r="B293" i="39"/>
  <c r="F290" i="39"/>
  <c r="B284" i="39"/>
  <c r="C284" i="39"/>
  <c r="C274" i="39"/>
  <c r="F266" i="39"/>
  <c r="B260" i="39"/>
  <c r="D260" i="39"/>
  <c r="E260" i="39"/>
  <c r="F260" i="39"/>
  <c r="C256" i="39"/>
  <c r="C247" i="39"/>
  <c r="B247" i="39"/>
  <c r="B237" i="39"/>
  <c r="B224" i="39"/>
  <c r="F220" i="39"/>
  <c r="B220" i="39"/>
  <c r="F191" i="39"/>
  <c r="B191" i="39"/>
  <c r="F181" i="39"/>
  <c r="B181" i="39"/>
  <c r="F179" i="39"/>
  <c r="F73" i="39"/>
  <c r="B73" i="39"/>
  <c r="B88" i="39"/>
  <c r="F88" i="39"/>
  <c r="C390" i="39"/>
  <c r="D390" i="39"/>
  <c r="E390" i="39"/>
  <c r="F379" i="39"/>
  <c r="F373" i="39"/>
  <c r="F347" i="39"/>
  <c r="F341" i="39"/>
  <c r="F273" i="39"/>
  <c r="F225" i="39"/>
  <c r="D495" i="39"/>
  <c r="E495" i="39"/>
  <c r="F214" i="39"/>
  <c r="F153" i="39"/>
  <c r="F149" i="39"/>
  <c r="F146" i="39"/>
  <c r="F138" i="39"/>
  <c r="F135" i="39"/>
  <c r="F60" i="39"/>
  <c r="B28" i="39"/>
  <c r="F42" i="39"/>
  <c r="B93" i="39"/>
  <c r="B107" i="39"/>
  <c r="B106" i="39"/>
  <c r="B29" i="39"/>
  <c r="B46" i="39"/>
  <c r="B54" i="39"/>
  <c r="F37" i="39"/>
  <c r="B37" i="39"/>
  <c r="F8" i="39"/>
  <c r="B8" i="39"/>
  <c r="B170" i="39"/>
  <c r="B99" i="39"/>
  <c r="F65" i="39"/>
  <c r="B65" i="39"/>
  <c r="F113" i="39"/>
  <c r="B113" i="39"/>
  <c r="B71" i="39"/>
  <c r="B208" i="39"/>
  <c r="F208" i="39"/>
  <c r="B68" i="39"/>
  <c r="B96" i="39"/>
  <c r="F82" i="39"/>
  <c r="B82" i="39"/>
  <c r="F148" i="39"/>
  <c r="B148" i="39"/>
  <c r="B74" i="39"/>
  <c r="B145" i="39"/>
  <c r="F49" i="39"/>
  <c r="B49" i="39"/>
  <c r="B85" i="39"/>
  <c r="B141" i="39"/>
  <c r="B114" i="39"/>
  <c r="B174" i="39"/>
  <c r="F159" i="39"/>
  <c r="B159" i="39"/>
  <c r="F103" i="39"/>
  <c r="B103" i="39"/>
  <c r="B36" i="39"/>
  <c r="F36" i="39"/>
  <c r="B186" i="39"/>
  <c r="F62" i="39"/>
  <c r="B62" i="39"/>
  <c r="B123" i="39"/>
  <c r="F86" i="39"/>
  <c r="B86" i="39"/>
  <c r="B7" i="39"/>
  <c r="F7" i="39"/>
  <c r="B133" i="39"/>
  <c r="B14" i="39"/>
  <c r="B200" i="39"/>
  <c r="D444" i="39"/>
  <c r="E444" i="39"/>
  <c r="D373" i="39"/>
  <c r="E373" i="39"/>
  <c r="B33" i="39"/>
  <c r="F196" i="39"/>
  <c r="B52" i="39"/>
  <c r="F167" i="39"/>
  <c r="B167" i="39"/>
  <c r="B40" i="39"/>
  <c r="B98" i="39"/>
  <c r="B121" i="39"/>
  <c r="B39" i="39"/>
  <c r="F120" i="39"/>
  <c r="B120" i="39"/>
  <c r="F29" i="39"/>
  <c r="F46" i="39"/>
  <c r="F54" i="39"/>
  <c r="B147" i="39"/>
  <c r="F147" i="39"/>
  <c r="B143" i="39"/>
  <c r="B78" i="39"/>
  <c r="F78" i="39"/>
  <c r="B19" i="39"/>
  <c r="F19" i="39"/>
  <c r="F92" i="39"/>
  <c r="F117" i="39"/>
  <c r="F67" i="39"/>
  <c r="F142" i="39"/>
  <c r="F22" i="39"/>
  <c r="F111" i="39"/>
  <c r="C475" i="39"/>
  <c r="B475" i="39"/>
  <c r="C419" i="39"/>
  <c r="F419" i="39"/>
  <c r="C361" i="39"/>
  <c r="F361" i="39"/>
  <c r="C329" i="39"/>
  <c r="F329" i="39"/>
  <c r="C305" i="39"/>
  <c r="B305" i="39"/>
  <c r="F497" i="39"/>
  <c r="C496" i="39"/>
  <c r="F463" i="39"/>
  <c r="F460" i="39"/>
  <c r="F441" i="39"/>
  <c r="F429" i="39"/>
  <c r="F426" i="39"/>
  <c r="C425" i="39"/>
  <c r="B425" i="39"/>
  <c r="F416" i="39"/>
  <c r="C409" i="39"/>
  <c r="F409" i="39"/>
  <c r="F393" i="39"/>
  <c r="C391" i="39"/>
  <c r="F391" i="39"/>
  <c r="F371" i="39"/>
  <c r="F368" i="39"/>
  <c r="C367" i="39"/>
  <c r="B367" i="39"/>
  <c r="F358" i="39"/>
  <c r="C346" i="39"/>
  <c r="C345" i="39"/>
  <c r="F345" i="39"/>
  <c r="F336" i="39"/>
  <c r="C335" i="39"/>
  <c r="B335" i="39"/>
  <c r="C302" i="39"/>
  <c r="C301" i="39"/>
  <c r="F301" i="39"/>
  <c r="C282" i="39"/>
  <c r="C281" i="39"/>
  <c r="F281" i="39"/>
  <c r="F276" i="39"/>
  <c r="C272" i="39"/>
  <c r="B252" i="39"/>
  <c r="C252" i="39"/>
  <c r="F250" i="39"/>
  <c r="C250" i="39"/>
  <c r="C240" i="39"/>
  <c r="B240" i="39"/>
  <c r="B238" i="39"/>
  <c r="F238" i="39"/>
  <c r="B231" i="39"/>
  <c r="B81" i="39"/>
  <c r="F81" i="39"/>
  <c r="B13" i="39"/>
  <c r="F13" i="39"/>
  <c r="F53" i="39"/>
  <c r="B53" i="39"/>
  <c r="B126" i="39"/>
  <c r="F126" i="39"/>
  <c r="C351" i="39"/>
  <c r="B351" i="39"/>
  <c r="C319" i="39"/>
  <c r="B319" i="39"/>
  <c r="F489" i="39"/>
  <c r="C488" i="39"/>
  <c r="F482" i="39"/>
  <c r="C470" i="39"/>
  <c r="C469" i="39"/>
  <c r="F469" i="39"/>
  <c r="C452" i="39"/>
  <c r="C451" i="39"/>
  <c r="F451" i="39"/>
  <c r="F438" i="39"/>
  <c r="C437" i="39"/>
  <c r="B437" i="39"/>
  <c r="C400" i="39"/>
  <c r="C399" i="39"/>
  <c r="F399" i="39"/>
  <c r="C378" i="39"/>
  <c r="C377" i="39"/>
  <c r="F377" i="39"/>
  <c r="F339" i="39"/>
  <c r="F326" i="39"/>
  <c r="F500" i="39"/>
  <c r="F499" i="39"/>
  <c r="B497" i="39"/>
  <c r="D497" i="39"/>
  <c r="E497" i="39"/>
  <c r="B496" i="39"/>
  <c r="F492" i="39"/>
  <c r="F491" i="39"/>
  <c r="B489" i="39"/>
  <c r="D489" i="39"/>
  <c r="E489" i="39"/>
  <c r="B488" i="39"/>
  <c r="F484" i="39"/>
  <c r="F483" i="39"/>
  <c r="C482" i="39"/>
  <c r="D482" i="39"/>
  <c r="E482" i="39"/>
  <c r="C478" i="39"/>
  <c r="D478" i="39"/>
  <c r="E478" i="39"/>
  <c r="C477" i="39"/>
  <c r="D477" i="39"/>
  <c r="E477" i="39"/>
  <c r="F477" i="39"/>
  <c r="F475" i="39"/>
  <c r="B470" i="39"/>
  <c r="C467" i="39"/>
  <c r="B467" i="39"/>
  <c r="B463" i="39"/>
  <c r="D463" i="39"/>
  <c r="E463" i="39"/>
  <c r="B460" i="39"/>
  <c r="D460" i="39"/>
  <c r="E460" i="39"/>
  <c r="B452" i="39"/>
  <c r="C449" i="39"/>
  <c r="B449" i="39"/>
  <c r="B441" i="39"/>
  <c r="D441" i="39"/>
  <c r="E441" i="39"/>
  <c r="B438" i="39"/>
  <c r="D438" i="39"/>
  <c r="E438" i="39"/>
  <c r="C434" i="39"/>
  <c r="D434" i="39"/>
  <c r="E434" i="39"/>
  <c r="C433" i="39"/>
  <c r="B433" i="39"/>
  <c r="B429" i="39"/>
  <c r="D429" i="39"/>
  <c r="E429" i="39"/>
  <c r="B426" i="39"/>
  <c r="D426" i="39"/>
  <c r="E426" i="39"/>
  <c r="B419" i="39"/>
  <c r="C416" i="39"/>
  <c r="D416" i="39"/>
  <c r="E416" i="39"/>
  <c r="C411" i="39"/>
  <c r="D411" i="39"/>
  <c r="E411" i="39"/>
  <c r="F411" i="39"/>
  <c r="C407" i="39"/>
  <c r="D407" i="39"/>
  <c r="E407" i="39"/>
  <c r="F407" i="39"/>
  <c r="B400" i="39"/>
  <c r="C397" i="39"/>
  <c r="B397" i="39"/>
  <c r="B393" i="39"/>
  <c r="D393" i="39"/>
  <c r="E393" i="39"/>
  <c r="C389" i="39"/>
  <c r="D389" i="39"/>
  <c r="E389" i="39"/>
  <c r="F389" i="39"/>
  <c r="C385" i="39"/>
  <c r="D385" i="39"/>
  <c r="E385" i="39"/>
  <c r="F385" i="39"/>
  <c r="B378" i="39"/>
  <c r="C375" i="39"/>
  <c r="B375" i="39"/>
  <c r="B371" i="39"/>
  <c r="D371" i="39"/>
  <c r="E371" i="39"/>
  <c r="B368" i="39"/>
  <c r="D368" i="39"/>
  <c r="E368" i="39"/>
  <c r="B361" i="39"/>
  <c r="C358" i="39"/>
  <c r="D358" i="39"/>
  <c r="E358" i="39"/>
  <c r="C353" i="39"/>
  <c r="D353" i="39"/>
  <c r="E353" i="39"/>
  <c r="F353" i="39"/>
  <c r="F351" i="39"/>
  <c r="B346" i="39"/>
  <c r="C343" i="39"/>
  <c r="B343" i="39"/>
  <c r="B339" i="39"/>
  <c r="D339" i="39"/>
  <c r="E339" i="39"/>
  <c r="B336" i="39"/>
  <c r="D336" i="39"/>
  <c r="E336" i="39"/>
  <c r="B329" i="39"/>
  <c r="C326" i="39"/>
  <c r="D326" i="39"/>
  <c r="E326" i="39"/>
  <c r="C321" i="39"/>
  <c r="D321" i="39"/>
  <c r="E321" i="39"/>
  <c r="F321" i="39"/>
  <c r="F319" i="39"/>
  <c r="B318" i="39"/>
  <c r="D318" i="39"/>
  <c r="E318" i="39"/>
  <c r="C317" i="39"/>
  <c r="D317" i="39"/>
  <c r="E317" i="39"/>
  <c r="F317" i="39"/>
  <c r="F305" i="39"/>
  <c r="B302" i="39"/>
  <c r="C289" i="39"/>
  <c r="B289" i="39"/>
  <c r="B287" i="39"/>
  <c r="D287" i="39"/>
  <c r="E287" i="39"/>
  <c r="B282" i="39"/>
  <c r="B276" i="39"/>
  <c r="D276" i="39"/>
  <c r="E276" i="39"/>
  <c r="B272" i="39"/>
  <c r="F264" i="39"/>
  <c r="B264" i="39"/>
  <c r="D264" i="39"/>
  <c r="E264" i="39"/>
  <c r="C262" i="39"/>
  <c r="D262" i="39"/>
  <c r="E262" i="39"/>
  <c r="F262" i="39"/>
  <c r="F254" i="39"/>
  <c r="B254" i="39"/>
  <c r="D254" i="39"/>
  <c r="E254" i="39"/>
  <c r="C249" i="39"/>
  <c r="F249" i="39"/>
  <c r="F241" i="39"/>
  <c r="B223" i="39"/>
  <c r="F223" i="39"/>
  <c r="B77" i="39"/>
  <c r="F77" i="39"/>
  <c r="B218" i="39"/>
  <c r="F218" i="39"/>
  <c r="B209" i="39"/>
  <c r="F209" i="39"/>
  <c r="B175" i="39"/>
  <c r="F175" i="39"/>
  <c r="B23" i="39"/>
  <c r="F23" i="39"/>
  <c r="B101" i="39"/>
  <c r="F101" i="39"/>
  <c r="F109" i="39"/>
  <c r="B109" i="39"/>
  <c r="B11" i="39"/>
  <c r="F11" i="39"/>
  <c r="B198" i="39"/>
  <c r="F198" i="39"/>
  <c r="B194" i="39"/>
  <c r="F194" i="39"/>
  <c r="B189" i="39"/>
  <c r="F189" i="39"/>
  <c r="B173" i="39"/>
  <c r="F173" i="39"/>
  <c r="B168" i="39"/>
  <c r="F168" i="39"/>
  <c r="B108" i="39"/>
  <c r="F108" i="39"/>
  <c r="B160" i="39"/>
  <c r="F160" i="39"/>
  <c r="F116" i="39"/>
  <c r="B116" i="39"/>
  <c r="B115" i="39"/>
  <c r="F115" i="39"/>
  <c r="B136" i="39"/>
  <c r="F136" i="39"/>
  <c r="B87" i="39"/>
  <c r="F87" i="39"/>
  <c r="F132" i="39"/>
  <c r="B132" i="39"/>
  <c r="C457" i="39"/>
  <c r="B457" i="39"/>
  <c r="C405" i="39"/>
  <c r="B405" i="39"/>
  <c r="C383" i="39"/>
  <c r="B383" i="39"/>
  <c r="F244" i="39"/>
  <c r="C239" i="39"/>
  <c r="B239" i="39"/>
  <c r="B232" i="39"/>
  <c r="B230" i="39"/>
  <c r="F230" i="39"/>
  <c r="B493" i="39"/>
  <c r="D493" i="39"/>
  <c r="E493" i="39"/>
  <c r="B485" i="39"/>
  <c r="D485" i="39"/>
  <c r="E485" i="39"/>
  <c r="B479" i="39"/>
  <c r="D479" i="39"/>
  <c r="E479" i="39"/>
  <c r="B476" i="39"/>
  <c r="D476" i="39"/>
  <c r="E476" i="39"/>
  <c r="B469" i="39"/>
  <c r="C466" i="39"/>
  <c r="D466" i="39"/>
  <c r="E466" i="39"/>
  <c r="C462" i="39"/>
  <c r="C461" i="39"/>
  <c r="D461" i="39"/>
  <c r="E461" i="39"/>
  <c r="F461" i="39"/>
  <c r="F459" i="39"/>
  <c r="B458" i="39"/>
  <c r="D458" i="39"/>
  <c r="E458" i="39"/>
  <c r="B451" i="39"/>
  <c r="C448" i="39"/>
  <c r="D448" i="39"/>
  <c r="E448" i="39"/>
  <c r="C440" i="39"/>
  <c r="C439" i="39"/>
  <c r="D439" i="39"/>
  <c r="E439" i="39"/>
  <c r="F439" i="39"/>
  <c r="F437" i="39"/>
  <c r="F434" i="39"/>
  <c r="C432" i="39"/>
  <c r="C428" i="39"/>
  <c r="C427" i="39"/>
  <c r="D427" i="39"/>
  <c r="E427" i="39"/>
  <c r="F427" i="39"/>
  <c r="F425" i="39"/>
  <c r="F421" i="39"/>
  <c r="B420" i="39"/>
  <c r="F418" i="39"/>
  <c r="C417" i="39"/>
  <c r="B417" i="39"/>
  <c r="B413" i="39"/>
  <c r="D413" i="39"/>
  <c r="E413" i="39"/>
  <c r="C410" i="39"/>
  <c r="B409" i="39"/>
  <c r="B406" i="39"/>
  <c r="D406" i="39"/>
  <c r="E406" i="39"/>
  <c r="B399" i="39"/>
  <c r="C396" i="39"/>
  <c r="D396" i="39"/>
  <c r="E396" i="39"/>
  <c r="C392" i="39"/>
  <c r="D392" i="39"/>
  <c r="E392" i="39"/>
  <c r="B391" i="39"/>
  <c r="C387" i="39"/>
  <c r="D387" i="39"/>
  <c r="E387" i="39"/>
  <c r="F387" i="39"/>
  <c r="B384" i="39"/>
  <c r="F382" i="39"/>
  <c r="B377" i="39"/>
  <c r="C374" i="39"/>
  <c r="C370" i="39"/>
  <c r="C369" i="39"/>
  <c r="D369" i="39"/>
  <c r="E369" i="39"/>
  <c r="F369" i="39"/>
  <c r="F367" i="39"/>
  <c r="F363" i="39"/>
  <c r="B362" i="39"/>
  <c r="F360" i="39"/>
  <c r="C359" i="39"/>
  <c r="B359" i="39"/>
  <c r="B355" i="39"/>
  <c r="D355" i="39"/>
  <c r="E355" i="39"/>
  <c r="B352" i="39"/>
  <c r="F350" i="39"/>
  <c r="B345" i="39"/>
  <c r="C342" i="39"/>
  <c r="C338" i="39"/>
  <c r="C337" i="39"/>
  <c r="D337" i="39"/>
  <c r="E337" i="39"/>
  <c r="F337" i="39"/>
  <c r="F335" i="39"/>
  <c r="F331" i="39"/>
  <c r="B330" i="39"/>
  <c r="F328" i="39"/>
  <c r="C327" i="39"/>
  <c r="B327" i="39"/>
  <c r="B323" i="39"/>
  <c r="D323" i="39"/>
  <c r="E323" i="39"/>
  <c r="B320" i="39"/>
  <c r="F318" i="39"/>
  <c r="B316" i="39"/>
  <c r="F313" i="39"/>
  <c r="B312" i="39"/>
  <c r="C310" i="39"/>
  <c r="D310" i="39"/>
  <c r="E310" i="39"/>
  <c r="B306" i="39"/>
  <c r="F304" i="39"/>
  <c r="B301" i="39"/>
  <c r="B297" i="39"/>
  <c r="C288" i="39"/>
  <c r="C286" i="39"/>
  <c r="D286" i="39"/>
  <c r="E286" i="39"/>
  <c r="F284" i="39"/>
  <c r="B281" i="39"/>
  <c r="B271" i="39"/>
  <c r="D271" i="39"/>
  <c r="E271" i="39"/>
  <c r="C263" i="39"/>
  <c r="D263" i="39"/>
  <c r="E263" i="39"/>
  <c r="F263" i="39"/>
  <c r="C258" i="39"/>
  <c r="B258" i="39"/>
  <c r="C255" i="39"/>
  <c r="D255" i="39"/>
  <c r="E255" i="39"/>
  <c r="F255" i="39"/>
  <c r="F252" i="39"/>
  <c r="B250" i="39"/>
  <c r="B248" i="39"/>
  <c r="D248" i="39"/>
  <c r="E248" i="39"/>
  <c r="F248" i="39"/>
  <c r="F240" i="39"/>
  <c r="F233" i="39"/>
  <c r="F231" i="39"/>
  <c r="B219" i="39"/>
  <c r="F45" i="39"/>
  <c r="B45" i="39"/>
  <c r="F193" i="39"/>
  <c r="B193" i="39"/>
  <c r="F50" i="39"/>
  <c r="B50" i="39"/>
  <c r="F162" i="39"/>
  <c r="B162" i="39"/>
  <c r="B91" i="39"/>
  <c r="F91" i="39"/>
  <c r="B118" i="39"/>
  <c r="F118" i="39"/>
  <c r="B90" i="39"/>
  <c r="F90" i="39"/>
  <c r="F140" i="39"/>
  <c r="B140" i="39"/>
  <c r="B213" i="39"/>
  <c r="F24" i="39"/>
  <c r="B24" i="39"/>
  <c r="F187" i="39"/>
  <c r="B187" i="39"/>
  <c r="F183" i="39"/>
  <c r="B183" i="39"/>
  <c r="F31" i="39"/>
  <c r="B31" i="39"/>
  <c r="F12" i="39"/>
  <c r="B12" i="39"/>
  <c r="B110" i="39"/>
  <c r="B164" i="39"/>
  <c r="F27" i="39"/>
  <c r="B27" i="39"/>
  <c r="B154" i="39"/>
  <c r="F104" i="39"/>
  <c r="B104" i="39"/>
  <c r="B151" i="39"/>
  <c r="B38" i="39"/>
  <c r="F38" i="39"/>
  <c r="F44" i="39"/>
  <c r="B44" i="39"/>
  <c r="B75" i="39"/>
  <c r="B48" i="39"/>
  <c r="F84" i="39"/>
  <c r="B84" i="39"/>
  <c r="B129" i="39"/>
  <c r="F222" i="39"/>
  <c r="B119" i="39"/>
  <c r="B215" i="39"/>
  <c r="B201" i="39"/>
  <c r="B195" i="39"/>
  <c r="B177" i="39"/>
  <c r="F177" i="39"/>
  <c r="B58" i="39"/>
  <c r="F58" i="39"/>
  <c r="B172" i="39"/>
  <c r="F61" i="39"/>
  <c r="B61" i="39"/>
  <c r="B166" i="39"/>
  <c r="B41" i="39"/>
  <c r="B63" i="39"/>
  <c r="F63" i="39"/>
  <c r="B89" i="39"/>
  <c r="F156" i="39"/>
  <c r="B156" i="39"/>
  <c r="B155" i="39"/>
  <c r="B144" i="39"/>
  <c r="F139" i="39"/>
  <c r="B139" i="39"/>
  <c r="B100" i="39"/>
  <c r="B169" i="39"/>
  <c r="F64" i="39"/>
  <c r="F157" i="39"/>
  <c r="F102" i="39"/>
  <c r="B152" i="39"/>
  <c r="F94" i="39"/>
  <c r="F134" i="39"/>
  <c r="B130" i="39"/>
  <c r="F25" i="39"/>
  <c r="B127" i="39"/>
  <c r="F127" i="39"/>
  <c r="F5" i="39"/>
  <c r="F186" i="39"/>
  <c r="F114" i="39"/>
  <c r="F52" i="39"/>
  <c r="F80" i="39"/>
  <c r="F174" i="39"/>
  <c r="B6" i="39"/>
  <c r="F165" i="39"/>
  <c r="F163" i="39"/>
  <c r="F20" i="39"/>
  <c r="B161" i="39"/>
  <c r="F158" i="39"/>
  <c r="F123" i="39"/>
  <c r="B32" i="39"/>
  <c r="F21" i="39"/>
  <c r="B76" i="39"/>
  <c r="B137" i="39"/>
  <c r="F128" i="39"/>
  <c r="C315" i="39"/>
  <c r="B315" i="39"/>
  <c r="C311" i="39"/>
  <c r="D311" i="39"/>
  <c r="E311" i="39"/>
  <c r="F311" i="39"/>
  <c r="C307" i="39"/>
  <c r="B307" i="39"/>
  <c r="C303" i="39"/>
  <c r="D303" i="39"/>
  <c r="E303" i="39"/>
  <c r="F303" i="39"/>
  <c r="C299" i="39"/>
  <c r="B299" i="39"/>
  <c r="C295" i="39"/>
  <c r="D295" i="39"/>
  <c r="E295" i="39"/>
  <c r="F295" i="39"/>
  <c r="C291" i="39"/>
  <c r="B291" i="39"/>
  <c r="C285" i="39"/>
  <c r="D285" i="39"/>
  <c r="E285" i="39"/>
  <c r="F285" i="39"/>
  <c r="C283" i="39"/>
  <c r="B283" i="39"/>
  <c r="C277" i="39"/>
  <c r="D277" i="39"/>
  <c r="E277" i="39"/>
  <c r="F277" i="39"/>
  <c r="C275" i="39"/>
  <c r="B275" i="39"/>
  <c r="C269" i="39"/>
  <c r="D269" i="39"/>
  <c r="E269" i="39"/>
  <c r="F269" i="39"/>
  <c r="C267" i="39"/>
  <c r="B267" i="39"/>
  <c r="C261" i="39"/>
  <c r="D261" i="39"/>
  <c r="E261" i="39"/>
  <c r="F261" i="39"/>
  <c r="C259" i="39"/>
  <c r="B259" i="39"/>
  <c r="C253" i="39"/>
  <c r="D253" i="39"/>
  <c r="E253" i="39"/>
  <c r="F253" i="39"/>
  <c r="C251" i="39"/>
  <c r="B251" i="39"/>
  <c r="F245" i="39"/>
  <c r="B243" i="39"/>
  <c r="B235" i="39"/>
  <c r="F235" i="39"/>
  <c r="B227" i="39"/>
  <c r="F227" i="39"/>
  <c r="B226" i="39"/>
  <c r="F226" i="39"/>
  <c r="B72" i="39"/>
  <c r="F72" i="39"/>
  <c r="F47" i="39"/>
  <c r="B47" i="39"/>
  <c r="B56" i="39"/>
  <c r="F56" i="39"/>
  <c r="B212" i="39"/>
  <c r="F212" i="39"/>
  <c r="B34" i="39"/>
  <c r="F34" i="39"/>
  <c r="B95" i="39"/>
  <c r="F95" i="39"/>
  <c r="B171" i="39"/>
  <c r="F171" i="39"/>
  <c r="B221" i="39"/>
  <c r="F105" i="39"/>
  <c r="B182" i="39"/>
  <c r="F182" i="39"/>
  <c r="B18" i="39"/>
  <c r="F18" i="39"/>
  <c r="B265" i="39"/>
  <c r="B257" i="39"/>
  <c r="B249" i="39"/>
  <c r="B241" i="39"/>
  <c r="F237" i="39"/>
  <c r="B233" i="39"/>
  <c r="F229" i="39"/>
  <c r="B122" i="39"/>
  <c r="F122" i="39"/>
  <c r="B79" i="39"/>
  <c r="F79" i="39"/>
  <c r="B211" i="39"/>
  <c r="F211" i="39"/>
  <c r="B57" i="39"/>
  <c r="F57" i="39"/>
  <c r="B190" i="39"/>
  <c r="F190" i="39"/>
  <c r="F287" i="39"/>
  <c r="F279" i="39"/>
  <c r="F271" i="39"/>
  <c r="B70" i="39"/>
  <c r="F70" i="39"/>
  <c r="F112" i="39"/>
  <c r="B217" i="39"/>
  <c r="F217" i="39"/>
  <c r="B59" i="39"/>
  <c r="F59" i="39"/>
  <c r="B206" i="39"/>
  <c r="F206" i="39"/>
  <c r="F204" i="39"/>
  <c r="B15" i="39"/>
  <c r="F15" i="39"/>
  <c r="B26" i="39"/>
  <c r="B43" i="39"/>
  <c r="F43" i="39"/>
  <c r="B205" i="39"/>
  <c r="B66" i="39"/>
  <c r="B9" i="39"/>
  <c r="F9" i="39"/>
  <c r="B216" i="39"/>
  <c r="B203" i="39"/>
  <c r="F203" i="39"/>
  <c r="F197" i="39"/>
  <c r="F184" i="39"/>
  <c r="F176" i="39"/>
  <c r="B199" i="39"/>
  <c r="B188" i="39"/>
  <c r="B178" i="39"/>
  <c r="F192" i="39"/>
  <c r="F180" i="39"/>
  <c r="F51" i="39"/>
  <c r="D370" i="39"/>
  <c r="E370" i="39"/>
  <c r="D462" i="39"/>
  <c r="E462" i="39"/>
  <c r="D374" i="39"/>
  <c r="E374" i="39"/>
  <c r="D410" i="39"/>
  <c r="E410" i="39"/>
  <c r="D440" i="39"/>
  <c r="E440" i="39"/>
  <c r="D288" i="39"/>
  <c r="E288" i="39"/>
  <c r="D432" i="39"/>
  <c r="E432" i="39"/>
  <c r="D428" i="39"/>
  <c r="E428" i="39"/>
  <c r="D412" i="39"/>
  <c r="E412" i="39"/>
  <c r="D296" i="39"/>
  <c r="E296" i="39"/>
  <c r="D338" i="39"/>
  <c r="E338" i="39"/>
  <c r="D342" i="39"/>
  <c r="E342" i="39"/>
  <c r="D363" i="39"/>
  <c r="E363" i="39"/>
  <c r="D274" i="39"/>
  <c r="E274" i="39"/>
  <c r="D380" i="39"/>
  <c r="E380" i="39"/>
  <c r="D266" i="39"/>
  <c r="E266" i="39"/>
  <c r="D454" i="39"/>
  <c r="E454" i="39"/>
  <c r="D420" i="39"/>
  <c r="E420" i="39"/>
  <c r="D306" i="39"/>
  <c r="E306" i="39"/>
  <c r="D452" i="39"/>
  <c r="E452" i="39"/>
  <c r="D362" i="39"/>
  <c r="E362" i="39"/>
  <c r="D400" i="39"/>
  <c r="E400" i="39"/>
  <c r="D265" i="39"/>
  <c r="E265" i="39"/>
  <c r="D316" i="39"/>
  <c r="E316" i="39"/>
  <c r="D297" i="39"/>
  <c r="E297" i="39"/>
  <c r="D352" i="39"/>
  <c r="E352" i="39"/>
  <c r="D384" i="39"/>
  <c r="E384" i="39"/>
  <c r="D330" i="39"/>
  <c r="E330" i="39"/>
  <c r="D256" i="39"/>
  <c r="E256" i="39"/>
  <c r="D354" i="39"/>
  <c r="E354" i="39"/>
  <c r="D394" i="39"/>
  <c r="E394" i="39"/>
  <c r="D408" i="39"/>
  <c r="E408" i="39"/>
  <c r="D436" i="39"/>
  <c r="E436" i="39"/>
  <c r="D423" i="39"/>
  <c r="E423" i="39"/>
  <c r="D284" i="39"/>
  <c r="E284" i="39"/>
  <c r="D344" i="39"/>
  <c r="E344" i="39"/>
  <c r="D309" i="39"/>
  <c r="E309" i="39"/>
  <c r="D300" i="39"/>
  <c r="E300" i="39"/>
  <c r="D381" i="39"/>
  <c r="E381" i="39"/>
  <c r="D388" i="39"/>
  <c r="E388" i="39"/>
  <c r="D442" i="39"/>
  <c r="E442" i="39"/>
  <c r="D472" i="39"/>
  <c r="E472" i="39"/>
  <c r="D391" i="39"/>
  <c r="E391" i="39"/>
  <c r="D496" i="39"/>
  <c r="E496" i="39"/>
  <c r="D251" i="39"/>
  <c r="E251" i="39"/>
  <c r="D259" i="39"/>
  <c r="E259" i="39"/>
  <c r="D267" i="39"/>
  <c r="E267" i="39"/>
  <c r="D275" i="39"/>
  <c r="E275" i="39"/>
  <c r="D283" i="39"/>
  <c r="E283" i="39"/>
  <c r="D291" i="39"/>
  <c r="E291" i="39"/>
  <c r="D349" i="39"/>
  <c r="E349" i="39"/>
  <c r="D270" i="39"/>
  <c r="E270" i="39"/>
  <c r="D376" i="39"/>
  <c r="E376" i="39"/>
  <c r="D401" i="39"/>
  <c r="E401" i="39"/>
  <c r="D257" i="39"/>
  <c r="E257" i="39"/>
  <c r="D301" i="39"/>
  <c r="E301" i="39"/>
  <c r="D312" i="39"/>
  <c r="E312" i="39"/>
  <c r="D320" i="39"/>
  <c r="E320" i="39"/>
  <c r="D346" i="39"/>
  <c r="E346" i="39"/>
  <c r="D331" i="39"/>
  <c r="E331" i="39"/>
  <c r="D282" i="39"/>
  <c r="E282" i="39"/>
  <c r="D345" i="39"/>
  <c r="E345" i="39"/>
  <c r="D409" i="39"/>
  <c r="E409" i="39"/>
  <c r="D419" i="39"/>
  <c r="E419" i="39"/>
  <c r="D252" i="39"/>
  <c r="E252" i="39"/>
  <c r="D293" i="39"/>
  <c r="E293" i="39"/>
  <c r="D313" i="39"/>
  <c r="E313" i="39"/>
  <c r="D365" i="39"/>
  <c r="E365" i="39"/>
  <c r="D290" i="39"/>
  <c r="E290" i="39"/>
  <c r="D247" i="39"/>
  <c r="E247" i="39"/>
  <c r="D333" i="39"/>
  <c r="E333" i="39"/>
  <c r="D395" i="39"/>
  <c r="E395" i="39"/>
  <c r="D378" i="39"/>
  <c r="E378" i="39"/>
  <c r="D451" i="39"/>
  <c r="E451" i="39"/>
  <c r="D449" i="39"/>
  <c r="E449" i="39"/>
  <c r="D470" i="39"/>
  <c r="E470" i="39"/>
  <c r="D335" i="39"/>
  <c r="E335" i="39"/>
  <c r="D249" i="39"/>
  <c r="E249" i="39"/>
  <c r="D250" i="39"/>
  <c r="E250" i="39"/>
  <c r="D258" i="39"/>
  <c r="E258" i="39"/>
  <c r="D239" i="39"/>
  <c r="E239" i="39"/>
  <c r="D377" i="39"/>
  <c r="E377" i="39"/>
  <c r="D281" i="39"/>
  <c r="E281" i="39"/>
  <c r="D327" i="39"/>
  <c r="E327" i="39"/>
  <c r="D359" i="39"/>
  <c r="E359" i="39"/>
  <c r="D399" i="39"/>
  <c r="E399" i="39"/>
  <c r="D469" i="39"/>
  <c r="E469" i="39"/>
  <c r="D405" i="39"/>
  <c r="E405" i="39"/>
  <c r="D272" i="39"/>
  <c r="E272" i="39"/>
  <c r="D302" i="39"/>
  <c r="E302" i="39"/>
  <c r="D397" i="39"/>
  <c r="E397" i="39"/>
  <c r="D467" i="39"/>
  <c r="E467" i="39"/>
  <c r="D289" i="39"/>
  <c r="E289" i="39"/>
  <c r="D351" i="39"/>
  <c r="E351" i="39"/>
  <c r="D305" i="39"/>
  <c r="E305" i="39"/>
  <c r="D329" i="39"/>
  <c r="E329" i="39"/>
  <c r="D361" i="39"/>
  <c r="E361" i="39"/>
  <c r="D437" i="39"/>
  <c r="E437" i="39"/>
  <c r="D319" i="39"/>
  <c r="E319" i="39"/>
  <c r="D433" i="39"/>
  <c r="E433" i="39"/>
  <c r="D299" i="39"/>
  <c r="E299" i="39"/>
  <c r="D307" i="39"/>
  <c r="E307" i="39"/>
  <c r="D315" i="39"/>
  <c r="E315" i="39"/>
  <c r="D383" i="39"/>
  <c r="E383" i="39"/>
  <c r="D343" i="39"/>
  <c r="E343" i="39"/>
  <c r="D375" i="39"/>
  <c r="E375" i="39"/>
  <c r="D488" i="39"/>
  <c r="E488" i="39"/>
  <c r="D240" i="39"/>
  <c r="E240" i="39"/>
  <c r="D367" i="39"/>
  <c r="E367" i="39"/>
  <c r="D417" i="39"/>
  <c r="E417" i="39"/>
  <c r="D457" i="39"/>
  <c r="E457" i="39"/>
  <c r="D425" i="39"/>
  <c r="E425" i="39"/>
  <c r="D475" i="39"/>
  <c r="E475" i="39"/>
  <c r="C234" i="39"/>
  <c r="D234" i="39"/>
  <c r="E234" i="39"/>
  <c r="C238" i="39"/>
  <c r="D238" i="39"/>
  <c r="E238" i="39"/>
  <c r="C242" i="39"/>
  <c r="D242" i="39"/>
  <c r="E242" i="39"/>
  <c r="C244" i="39"/>
  <c r="D244" i="39"/>
  <c r="E244" i="39"/>
  <c r="C245" i="39"/>
  <c r="D245" i="39"/>
  <c r="E245" i="39"/>
  <c r="C228" i="39"/>
  <c r="D228" i="39"/>
  <c r="E228" i="39"/>
  <c r="C229" i="39"/>
  <c r="D229" i="39"/>
  <c r="E229" i="39"/>
  <c r="C232" i="39"/>
  <c r="D232" i="39"/>
  <c r="E232" i="39"/>
  <c r="C243" i="39"/>
  <c r="D243" i="39"/>
  <c r="E243" i="39"/>
  <c r="C230" i="39"/>
  <c r="D230" i="39"/>
  <c r="E230" i="39"/>
  <c r="C241" i="39"/>
  <c r="D241" i="39"/>
  <c r="E241" i="39"/>
  <c r="C227" i="39"/>
  <c r="D227" i="39"/>
  <c r="E227" i="39"/>
  <c r="C237" i="39"/>
  <c r="D237" i="39"/>
  <c r="E237" i="39"/>
  <c r="C226" i="39"/>
  <c r="D226" i="39"/>
  <c r="E226" i="39"/>
  <c r="C236" i="39"/>
  <c r="D236" i="39"/>
  <c r="E236" i="39"/>
  <c r="C225" i="39"/>
  <c r="D225" i="39"/>
  <c r="E225" i="39"/>
  <c r="C235" i="39"/>
  <c r="D235" i="39"/>
  <c r="E235" i="39"/>
  <c r="C211" i="39"/>
  <c r="D211" i="39"/>
  <c r="E211" i="39"/>
  <c r="C231" i="39"/>
  <c r="D231" i="39"/>
  <c r="E231" i="39"/>
  <c r="C224" i="39"/>
  <c r="D224" i="39"/>
  <c r="E224" i="39"/>
  <c r="C233" i="39"/>
  <c r="D233" i="39"/>
  <c r="E233" i="39"/>
  <c r="C112" i="39"/>
  <c r="D112" i="39"/>
  <c r="E112" i="39"/>
  <c r="C72" i="39"/>
  <c r="D72" i="39"/>
  <c r="E72" i="39"/>
  <c r="C44" i="39"/>
  <c r="D44" i="39"/>
  <c r="E44" i="39"/>
  <c r="C25" i="39"/>
  <c r="D25" i="39"/>
  <c r="E25" i="39"/>
  <c r="C193" i="39"/>
  <c r="D193" i="39"/>
  <c r="E193" i="39"/>
  <c r="C197" i="39"/>
  <c r="D197" i="39"/>
  <c r="E197" i="39"/>
  <c r="C31" i="39"/>
  <c r="D31" i="39"/>
  <c r="E31" i="39"/>
  <c r="C96" i="39"/>
  <c r="D96" i="39"/>
  <c r="E96" i="39"/>
  <c r="C146" i="39"/>
  <c r="D146" i="39"/>
  <c r="E146" i="39"/>
  <c r="C130" i="39"/>
  <c r="D130" i="39"/>
  <c r="E130" i="39"/>
  <c r="C223" i="39"/>
  <c r="D223" i="39"/>
  <c r="E223" i="39"/>
  <c r="C169" i="39"/>
  <c r="D169" i="39"/>
  <c r="E169" i="39"/>
  <c r="C127" i="39"/>
  <c r="D127" i="39"/>
  <c r="E127" i="39"/>
  <c r="C104" i="39"/>
  <c r="D104" i="39"/>
  <c r="E104" i="39"/>
  <c r="C38" i="39"/>
  <c r="D38" i="39"/>
  <c r="E38" i="39"/>
  <c r="C145" i="39"/>
  <c r="D145" i="39"/>
  <c r="E145" i="39"/>
  <c r="C141" i="39"/>
  <c r="D141" i="39"/>
  <c r="E141" i="39"/>
  <c r="C221" i="39"/>
  <c r="D221" i="39"/>
  <c r="E221" i="39"/>
  <c r="C68" i="39"/>
  <c r="D68" i="39"/>
  <c r="E68" i="39"/>
  <c r="C175" i="39"/>
  <c r="D175" i="39"/>
  <c r="E175" i="39"/>
  <c r="C168" i="39"/>
  <c r="D168" i="39"/>
  <c r="E168" i="39"/>
  <c r="C163" i="39"/>
  <c r="D163" i="39"/>
  <c r="E163" i="39"/>
  <c r="C161" i="39"/>
  <c r="D161" i="39"/>
  <c r="E161" i="39"/>
  <c r="C62" i="39"/>
  <c r="D62" i="39"/>
  <c r="E62" i="39"/>
  <c r="C8" i="39"/>
  <c r="D8" i="39"/>
  <c r="E8" i="39"/>
  <c r="C126" i="39"/>
  <c r="D126" i="39"/>
  <c r="E126" i="39"/>
  <c r="C56" i="39"/>
  <c r="D56" i="39"/>
  <c r="E56" i="39"/>
  <c r="C156" i="39"/>
  <c r="D156" i="39"/>
  <c r="E156" i="39"/>
  <c r="C170" i="39"/>
  <c r="D170" i="39"/>
  <c r="E170" i="39"/>
  <c r="C13" i="39"/>
  <c r="D13" i="39"/>
  <c r="E13" i="39"/>
  <c r="C19" i="39"/>
  <c r="D19" i="39"/>
  <c r="E19" i="39"/>
  <c r="C81" i="39"/>
  <c r="D81" i="39"/>
  <c r="E81" i="39"/>
  <c r="C50" i="39"/>
  <c r="D50" i="39"/>
  <c r="E50" i="39"/>
  <c r="C149" i="39"/>
  <c r="D149" i="39"/>
  <c r="E149" i="39"/>
  <c r="C143" i="39"/>
  <c r="D143" i="39"/>
  <c r="E143" i="39"/>
  <c r="C73" i="39"/>
  <c r="D73" i="39"/>
  <c r="E73" i="39"/>
  <c r="C119" i="39"/>
  <c r="D119" i="39"/>
  <c r="E119" i="39"/>
  <c r="C16" i="39"/>
  <c r="D16" i="39"/>
  <c r="E16" i="39"/>
  <c r="C61" i="39"/>
  <c r="D61" i="39"/>
  <c r="E61" i="39"/>
  <c r="C99" i="39"/>
  <c r="D99" i="39"/>
  <c r="E99" i="39"/>
  <c r="C159" i="39"/>
  <c r="D159" i="39"/>
  <c r="E159" i="39"/>
  <c r="C11" i="39"/>
  <c r="D11" i="39"/>
  <c r="E11" i="39"/>
  <c r="C53" i="39"/>
  <c r="D53" i="39"/>
  <c r="E53" i="39"/>
  <c r="C118" i="39"/>
  <c r="D118" i="39"/>
  <c r="E118" i="39"/>
  <c r="C49" i="39"/>
  <c r="D49" i="39"/>
  <c r="E49" i="39"/>
  <c r="C137" i="39"/>
  <c r="D137" i="39"/>
  <c r="E137" i="39"/>
  <c r="C100" i="39"/>
  <c r="D100" i="39"/>
  <c r="E100" i="39"/>
  <c r="C106" i="39"/>
  <c r="D106" i="39"/>
  <c r="E106" i="39"/>
  <c r="C14" i="39"/>
  <c r="D14" i="39"/>
  <c r="E14" i="39"/>
  <c r="C128" i="39"/>
  <c r="D128" i="39"/>
  <c r="E128" i="39"/>
  <c r="C125" i="39"/>
  <c r="D125" i="39"/>
  <c r="E125" i="39"/>
  <c r="C109" i="39"/>
  <c r="D109" i="39"/>
  <c r="E109" i="39"/>
  <c r="C206" i="39"/>
  <c r="D206" i="39"/>
  <c r="E206" i="39"/>
  <c r="C182" i="39"/>
  <c r="D182" i="39"/>
  <c r="E182" i="39"/>
  <c r="C140" i="39"/>
  <c r="D140" i="39"/>
  <c r="E140" i="39"/>
  <c r="C202" i="39"/>
  <c r="D202" i="39"/>
  <c r="E202" i="39"/>
  <c r="C34" i="39"/>
  <c r="D34" i="39"/>
  <c r="E34" i="39"/>
  <c r="C188" i="39"/>
  <c r="D188" i="39"/>
  <c r="E188" i="39"/>
  <c r="C52" i="39"/>
  <c r="D52" i="39"/>
  <c r="E52" i="39"/>
  <c r="C18" i="39"/>
  <c r="D18" i="39"/>
  <c r="E18" i="39"/>
  <c r="C110" i="39"/>
  <c r="D110" i="39"/>
  <c r="E110" i="39"/>
  <c r="C58" i="39"/>
  <c r="D58" i="39"/>
  <c r="E58" i="39"/>
  <c r="C162" i="39"/>
  <c r="D162" i="39"/>
  <c r="E162" i="39"/>
  <c r="C41" i="39"/>
  <c r="D41" i="39"/>
  <c r="E41" i="39"/>
  <c r="C157" i="39"/>
  <c r="D157" i="39"/>
  <c r="E157" i="39"/>
  <c r="C153" i="39"/>
  <c r="D153" i="39"/>
  <c r="E153" i="39"/>
  <c r="C150" i="39"/>
  <c r="D150" i="39"/>
  <c r="E150" i="39"/>
  <c r="C55" i="39"/>
  <c r="D55" i="39"/>
  <c r="E55" i="39"/>
  <c r="C219" i="39"/>
  <c r="D219" i="39"/>
  <c r="E219" i="39"/>
  <c r="C217" i="39"/>
  <c r="D217" i="39"/>
  <c r="E217" i="39"/>
  <c r="C136" i="39"/>
  <c r="D136" i="39"/>
  <c r="E136" i="39"/>
  <c r="C88" i="39"/>
  <c r="D88" i="39"/>
  <c r="E88" i="39"/>
  <c r="C121" i="39"/>
  <c r="D121" i="39"/>
  <c r="E121" i="39"/>
  <c r="C216" i="39"/>
  <c r="D216" i="39"/>
  <c r="E216" i="39"/>
  <c r="C107" i="39"/>
  <c r="D107" i="39"/>
  <c r="E107" i="39"/>
  <c r="C84" i="39"/>
  <c r="D84" i="39"/>
  <c r="E84" i="39"/>
  <c r="C6" i="39"/>
  <c r="D6" i="39"/>
  <c r="E6" i="39"/>
  <c r="C60" i="39"/>
  <c r="D60" i="39"/>
  <c r="E60" i="39"/>
  <c r="C98" i="39"/>
  <c r="D98" i="39"/>
  <c r="E98" i="39"/>
  <c r="C32" i="39"/>
  <c r="D32" i="39"/>
  <c r="E32" i="39"/>
  <c r="C90" i="39"/>
  <c r="D90" i="39"/>
  <c r="E90" i="39"/>
  <c r="C30" i="39"/>
  <c r="D30" i="39"/>
  <c r="E30" i="39"/>
  <c r="C129" i="39"/>
  <c r="D129" i="39"/>
  <c r="E129" i="39"/>
  <c r="C77" i="39"/>
  <c r="D77" i="39"/>
  <c r="E77" i="39"/>
  <c r="C47" i="39"/>
  <c r="D47" i="39"/>
  <c r="E47" i="39"/>
  <c r="C218" i="39"/>
  <c r="D218" i="39"/>
  <c r="E218" i="39"/>
  <c r="C33" i="39"/>
  <c r="D33" i="39"/>
  <c r="E33" i="39"/>
  <c r="C15" i="39"/>
  <c r="D15" i="39"/>
  <c r="E15" i="39"/>
  <c r="C190" i="39"/>
  <c r="D190" i="39"/>
  <c r="E190" i="39"/>
  <c r="C180" i="39"/>
  <c r="D180" i="39"/>
  <c r="E180" i="39"/>
  <c r="C213" i="39"/>
  <c r="D213" i="39"/>
  <c r="E213" i="39"/>
  <c r="C195" i="39"/>
  <c r="D195" i="39"/>
  <c r="E195" i="39"/>
  <c r="C192" i="39"/>
  <c r="D192" i="39"/>
  <c r="E192" i="39"/>
  <c r="C184" i="39"/>
  <c r="D184" i="39"/>
  <c r="E184" i="39"/>
  <c r="C39" i="39"/>
  <c r="D39" i="39"/>
  <c r="E39" i="39"/>
  <c r="C178" i="39"/>
  <c r="D178" i="39"/>
  <c r="E178" i="39"/>
  <c r="C176" i="39"/>
  <c r="D176" i="39"/>
  <c r="E176" i="39"/>
  <c r="C95" i="39"/>
  <c r="D95" i="39"/>
  <c r="E95" i="39"/>
  <c r="C20" i="39"/>
  <c r="D20" i="39"/>
  <c r="E20" i="39"/>
  <c r="C42" i="39"/>
  <c r="D42" i="39"/>
  <c r="E42" i="39"/>
  <c r="C189" i="39"/>
  <c r="D189" i="39"/>
  <c r="E189" i="39"/>
  <c r="C135" i="39"/>
  <c r="D135" i="39"/>
  <c r="E135" i="39"/>
  <c r="C48" i="39"/>
  <c r="D48" i="39"/>
  <c r="E48" i="39"/>
  <c r="C82" i="39"/>
  <c r="D82" i="39"/>
  <c r="E82" i="39"/>
  <c r="C29" i="39"/>
  <c r="D29" i="39"/>
  <c r="E29" i="39"/>
  <c r="C108" i="39"/>
  <c r="D108" i="39"/>
  <c r="E108" i="39"/>
  <c r="C89" i="39"/>
  <c r="D89" i="39"/>
  <c r="E89" i="39"/>
  <c r="C7" i="39"/>
  <c r="D7" i="39"/>
  <c r="E7" i="39"/>
  <c r="C46" i="39"/>
  <c r="D46" i="39"/>
  <c r="E46" i="39"/>
  <c r="C147" i="39"/>
  <c r="D147" i="39"/>
  <c r="E147" i="39"/>
  <c r="C115" i="39"/>
  <c r="D115" i="39"/>
  <c r="E115" i="39"/>
  <c r="C220" i="39"/>
  <c r="D220" i="39"/>
  <c r="E220" i="39"/>
  <c r="C83" i="39"/>
  <c r="D83" i="39"/>
  <c r="E83" i="39"/>
  <c r="C208" i="39"/>
  <c r="D208" i="39"/>
  <c r="E208" i="39"/>
  <c r="C200" i="39"/>
  <c r="D200" i="39"/>
  <c r="E200" i="39"/>
  <c r="C185" i="39"/>
  <c r="D185" i="39"/>
  <c r="E185" i="39"/>
  <c r="C21" i="39"/>
  <c r="D21" i="39"/>
  <c r="E21" i="39"/>
  <c r="C76" i="39"/>
  <c r="D76" i="39"/>
  <c r="E76" i="39"/>
  <c r="C75" i="39"/>
  <c r="D75" i="39"/>
  <c r="E75" i="39"/>
  <c r="C142" i="39"/>
  <c r="D142" i="39"/>
  <c r="E142" i="39"/>
  <c r="C138" i="39"/>
  <c r="D138" i="39"/>
  <c r="E138" i="39"/>
  <c r="C152" i="39"/>
  <c r="D152" i="39"/>
  <c r="E152" i="39"/>
  <c r="C205" i="39"/>
  <c r="D205" i="39"/>
  <c r="E205" i="39"/>
  <c r="C201" i="39"/>
  <c r="D201" i="39"/>
  <c r="E201" i="39"/>
  <c r="C66" i="39"/>
  <c r="D66" i="39"/>
  <c r="E66" i="39"/>
  <c r="C191" i="39"/>
  <c r="D191" i="39"/>
  <c r="E191" i="39"/>
  <c r="C187" i="39"/>
  <c r="D187" i="39"/>
  <c r="E187" i="39"/>
  <c r="C181" i="39"/>
  <c r="D181" i="39"/>
  <c r="E181" i="39"/>
  <c r="C179" i="39"/>
  <c r="D179" i="39"/>
  <c r="E179" i="39"/>
  <c r="C177" i="39"/>
  <c r="D177" i="39"/>
  <c r="E177" i="39"/>
  <c r="C80" i="39"/>
  <c r="D80" i="39"/>
  <c r="E80" i="39"/>
  <c r="C51" i="39"/>
  <c r="D51" i="39"/>
  <c r="E51" i="39"/>
  <c r="C27" i="39"/>
  <c r="D27" i="39"/>
  <c r="E27" i="39"/>
  <c r="C40" i="39"/>
  <c r="D40" i="39"/>
  <c r="E40" i="39"/>
  <c r="C36" i="39"/>
  <c r="D36" i="39"/>
  <c r="E36" i="39"/>
  <c r="C117" i="39"/>
  <c r="D117" i="39"/>
  <c r="E117" i="39"/>
  <c r="C9" i="39"/>
  <c r="D9" i="39"/>
  <c r="E9" i="39"/>
  <c r="C26" i="39"/>
  <c r="D26" i="39"/>
  <c r="E26" i="39"/>
  <c r="C215" i="39"/>
  <c r="D215" i="39"/>
  <c r="E215" i="39"/>
  <c r="C198" i="39"/>
  <c r="D198" i="39"/>
  <c r="E198" i="39"/>
  <c r="C186" i="39"/>
  <c r="D186" i="39"/>
  <c r="E186" i="39"/>
  <c r="C166" i="39"/>
  <c r="D166" i="39"/>
  <c r="E166" i="39"/>
  <c r="C113" i="39"/>
  <c r="D113" i="39"/>
  <c r="E113" i="39"/>
  <c r="C158" i="39"/>
  <c r="D158" i="39"/>
  <c r="E158" i="39"/>
  <c r="C148" i="39"/>
  <c r="D148" i="39"/>
  <c r="E148" i="39"/>
  <c r="C74" i="39"/>
  <c r="D74" i="39"/>
  <c r="E74" i="39"/>
  <c r="C37" i="39"/>
  <c r="D37" i="39"/>
  <c r="E37" i="39"/>
  <c r="C139" i="39"/>
  <c r="D139" i="39"/>
  <c r="E139" i="39"/>
  <c r="C111" i="39"/>
  <c r="D111" i="39"/>
  <c r="E111" i="39"/>
  <c r="C134" i="39"/>
  <c r="D134" i="39"/>
  <c r="E134" i="39"/>
  <c r="C133" i="39"/>
  <c r="D133" i="39"/>
  <c r="E133" i="39"/>
  <c r="C79" i="39"/>
  <c r="D79" i="39"/>
  <c r="E79" i="39"/>
  <c r="C59" i="39"/>
  <c r="D59" i="39"/>
  <c r="E59" i="39"/>
  <c r="C105" i="39"/>
  <c r="D105" i="39"/>
  <c r="E105" i="39"/>
  <c r="C122" i="39"/>
  <c r="D122" i="39"/>
  <c r="E122" i="39"/>
  <c r="C28" i="39"/>
  <c r="D28" i="39"/>
  <c r="E28" i="39"/>
  <c r="C209" i="39"/>
  <c r="D209" i="39"/>
  <c r="E209" i="39"/>
  <c r="C93" i="39"/>
  <c r="D93" i="39"/>
  <c r="E93" i="39"/>
  <c r="C24" i="39"/>
  <c r="D24" i="39"/>
  <c r="E24" i="39"/>
  <c r="C57" i="39"/>
  <c r="D57" i="39"/>
  <c r="E57" i="39"/>
  <c r="C183" i="39"/>
  <c r="D183" i="39"/>
  <c r="E183" i="39"/>
  <c r="C114" i="39"/>
  <c r="D114" i="39"/>
  <c r="E114" i="39"/>
  <c r="C173" i="39"/>
  <c r="D173" i="39"/>
  <c r="E173" i="39"/>
  <c r="C167" i="39"/>
  <c r="D167" i="39"/>
  <c r="E167" i="39"/>
  <c r="C165" i="39"/>
  <c r="D165" i="39"/>
  <c r="E165" i="39"/>
  <c r="C160" i="39"/>
  <c r="D160" i="39"/>
  <c r="E160" i="39"/>
  <c r="C91" i="39"/>
  <c r="D91" i="39"/>
  <c r="E91" i="39"/>
  <c r="C63" i="39"/>
  <c r="D63" i="39"/>
  <c r="E63" i="39"/>
  <c r="C69" i="39"/>
  <c r="D69" i="39"/>
  <c r="E69" i="39"/>
  <c r="C151" i="39"/>
  <c r="D151" i="39"/>
  <c r="E151" i="39"/>
  <c r="C67" i="39"/>
  <c r="D67" i="39"/>
  <c r="E67" i="39"/>
  <c r="C71" i="39"/>
  <c r="D71" i="39"/>
  <c r="E71" i="39"/>
  <c r="C94" i="39"/>
  <c r="D94" i="39"/>
  <c r="E94" i="39"/>
  <c r="C144" i="39"/>
  <c r="D144" i="39"/>
  <c r="E144" i="39"/>
  <c r="C22" i="39"/>
  <c r="D22" i="39"/>
  <c r="E22" i="39"/>
  <c r="C132" i="39"/>
  <c r="D132" i="39"/>
  <c r="E132" i="39"/>
  <c r="C131" i="39"/>
  <c r="D131" i="39"/>
  <c r="E131" i="39"/>
  <c r="C172" i="39"/>
  <c r="D172" i="39"/>
  <c r="E172" i="39"/>
  <c r="C65" i="39"/>
  <c r="D65" i="39"/>
  <c r="E65" i="39"/>
  <c r="C103" i="39"/>
  <c r="D103" i="39"/>
  <c r="E103" i="39"/>
  <c r="C70" i="39"/>
  <c r="D70" i="39"/>
  <c r="E70" i="39"/>
  <c r="C43" i="39"/>
  <c r="D43" i="39"/>
  <c r="E43" i="39"/>
  <c r="C194" i="39"/>
  <c r="D194" i="39"/>
  <c r="E194" i="39"/>
  <c r="C23" i="39"/>
  <c r="D23" i="39"/>
  <c r="E23" i="39"/>
  <c r="C97" i="39"/>
  <c r="D97" i="39"/>
  <c r="E97" i="39"/>
  <c r="C214" i="39"/>
  <c r="D214" i="39"/>
  <c r="E214" i="39"/>
  <c r="C212" i="39"/>
  <c r="D212" i="39"/>
  <c r="E212" i="39"/>
  <c r="C207" i="39"/>
  <c r="D207" i="39"/>
  <c r="E207" i="39"/>
  <c r="C45" i="39"/>
  <c r="D45" i="39"/>
  <c r="E45" i="39"/>
  <c r="C196" i="39"/>
  <c r="D196" i="39"/>
  <c r="E196" i="39"/>
  <c r="C35" i="39"/>
  <c r="D35" i="39"/>
  <c r="E35" i="39"/>
  <c r="C17" i="39"/>
  <c r="D17" i="39"/>
  <c r="E17" i="39"/>
  <c r="C174" i="39"/>
  <c r="D174" i="39"/>
  <c r="E174" i="39"/>
  <c r="C171" i="39"/>
  <c r="D171" i="39"/>
  <c r="E171" i="39"/>
  <c r="C164" i="39"/>
  <c r="D164" i="39"/>
  <c r="E164" i="39"/>
  <c r="C92" i="39"/>
  <c r="D92" i="39"/>
  <c r="E92" i="39"/>
  <c r="C64" i="39"/>
  <c r="D64" i="39"/>
  <c r="E64" i="39"/>
  <c r="C123" i="39"/>
  <c r="D123" i="39"/>
  <c r="E123" i="39"/>
  <c r="C203" i="39"/>
  <c r="D203" i="39"/>
  <c r="E203" i="39"/>
  <c r="C204" i="39"/>
  <c r="D204" i="39"/>
  <c r="E204" i="39"/>
  <c r="C116" i="39"/>
  <c r="D116" i="39"/>
  <c r="E116" i="39"/>
  <c r="C155" i="39"/>
  <c r="D155" i="39"/>
  <c r="E155" i="39"/>
  <c r="C12" i="39"/>
  <c r="D12" i="39"/>
  <c r="E12" i="39"/>
  <c r="C86" i="39"/>
  <c r="D86" i="39"/>
  <c r="E86" i="39"/>
  <c r="C87" i="39"/>
  <c r="D87" i="39"/>
  <c r="E87" i="39"/>
  <c r="C78" i="39"/>
  <c r="D78" i="39"/>
  <c r="E78" i="39"/>
  <c r="C85" i="39"/>
  <c r="D85" i="39"/>
  <c r="E85" i="39"/>
  <c r="C210" i="39"/>
  <c r="D210" i="39"/>
  <c r="E210" i="39"/>
  <c r="C54" i="39"/>
  <c r="D54" i="39"/>
  <c r="E54" i="39"/>
  <c r="C102" i="39"/>
  <c r="D102" i="39"/>
  <c r="E102" i="39"/>
  <c r="C120" i="39"/>
  <c r="D120" i="39"/>
  <c r="E120" i="39"/>
  <c r="C222" i="39"/>
  <c r="D222" i="39"/>
  <c r="E222" i="39"/>
  <c r="C10" i="39"/>
  <c r="D10" i="39"/>
  <c r="E10" i="39"/>
  <c r="C101" i="39"/>
  <c r="D101" i="39"/>
  <c r="E101" i="39"/>
  <c r="C154" i="39"/>
  <c r="D154" i="39"/>
  <c r="E154" i="39"/>
  <c r="C5" i="39"/>
  <c r="D5" i="39"/>
  <c r="E5" i="39"/>
  <c r="C199" i="39"/>
  <c r="D199" i="39"/>
  <c r="E199" i="39"/>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95" i="35"/>
  <c r="D196" i="35"/>
  <c r="D197" i="35"/>
  <c r="D198" i="35"/>
  <c r="D199" i="35"/>
  <c r="D200" i="35"/>
  <c r="D201" i="35"/>
  <c r="D202" i="35"/>
  <c r="D203" i="35"/>
  <c r="D204" i="35"/>
  <c r="D205" i="35"/>
  <c r="D206" i="35"/>
  <c r="D207" i="35"/>
  <c r="D208" i="35"/>
  <c r="D209" i="35"/>
  <c r="D210" i="35"/>
  <c r="D211" i="35"/>
  <c r="D212" i="35"/>
  <c r="D213" i="35"/>
  <c r="D214" i="35"/>
  <c r="D215" i="35"/>
  <c r="D216" i="35"/>
  <c r="D217" i="35"/>
  <c r="D218" i="35"/>
  <c r="D219" i="35"/>
  <c r="D220" i="35"/>
  <c r="D221" i="35"/>
  <c r="D222" i="35"/>
  <c r="D223" i="35"/>
  <c r="D224" i="35"/>
  <c r="D225" i="35"/>
  <c r="D226" i="35"/>
  <c r="D227" i="35"/>
  <c r="D228" i="35"/>
  <c r="D229" i="35"/>
  <c r="D230" i="35"/>
  <c r="D231" i="35"/>
  <c r="D232" i="35"/>
  <c r="D233" i="35"/>
  <c r="D234" i="35"/>
  <c r="D235" i="35"/>
  <c r="D236" i="35"/>
  <c r="D237" i="35"/>
  <c r="D238" i="35"/>
  <c r="D239" i="35"/>
  <c r="D240" i="35"/>
  <c r="D241" i="35"/>
  <c r="D242" i="35"/>
  <c r="D243" i="35"/>
  <c r="D244" i="35"/>
  <c r="D245" i="35"/>
  <c r="D246" i="35"/>
  <c r="D247" i="35"/>
  <c r="D248" i="35"/>
  <c r="D249" i="35"/>
  <c r="D250" i="35"/>
  <c r="D251" i="35"/>
  <c r="D252" i="35"/>
  <c r="D253" i="35"/>
  <c r="D254" i="35"/>
  <c r="D255" i="35"/>
  <c r="D256" i="35"/>
  <c r="D257" i="35"/>
  <c r="D258" i="35"/>
  <c r="D259" i="35"/>
  <c r="D260" i="35"/>
  <c r="D261" i="35"/>
  <c r="D262" i="35"/>
  <c r="D263" i="35"/>
  <c r="D264" i="35"/>
  <c r="D265" i="35"/>
  <c r="D266" i="35"/>
  <c r="D267" i="35"/>
  <c r="D268" i="35"/>
  <c r="D269" i="35"/>
  <c r="D270" i="35"/>
  <c r="D271" i="35"/>
  <c r="D272" i="35"/>
  <c r="D273" i="35"/>
  <c r="D274" i="35"/>
  <c r="D275" i="35"/>
  <c r="D276" i="35"/>
  <c r="D277" i="35"/>
  <c r="D278" i="35"/>
  <c r="D279" i="35"/>
  <c r="D280" i="35"/>
  <c r="D281" i="35"/>
  <c r="D282" i="35"/>
  <c r="D283" i="35"/>
  <c r="D284" i="35"/>
  <c r="D285" i="35"/>
  <c r="D286" i="35"/>
  <c r="D287" i="35"/>
  <c r="D288" i="35"/>
  <c r="D289" i="35"/>
  <c r="D290" i="35"/>
  <c r="D291" i="35"/>
  <c r="D292" i="35"/>
  <c r="D293" i="35"/>
  <c r="D294" i="35"/>
  <c r="D295" i="35"/>
  <c r="D296" i="35"/>
  <c r="D297" i="35"/>
  <c r="D298" i="35"/>
  <c r="D299" i="35"/>
  <c r="D300" i="35"/>
  <c r="D301" i="35"/>
  <c r="D302" i="35"/>
  <c r="D303" i="35"/>
  <c r="D304" i="35"/>
  <c r="D305" i="35"/>
  <c r="D306" i="35"/>
  <c r="D307" i="35"/>
  <c r="D308" i="35"/>
  <c r="D309" i="35"/>
  <c r="D310" i="35"/>
  <c r="D311" i="35"/>
  <c r="D312" i="35"/>
  <c r="D313" i="35"/>
  <c r="D314" i="35"/>
  <c r="D315" i="35"/>
  <c r="D316" i="35"/>
  <c r="D317" i="35"/>
  <c r="D318" i="35"/>
  <c r="D319" i="35"/>
  <c r="D320" i="35"/>
  <c r="D321" i="35"/>
  <c r="D322" i="35"/>
  <c r="D323" i="35"/>
  <c r="D324" i="35"/>
  <c r="D325" i="35"/>
  <c r="D326" i="35"/>
  <c r="D327" i="35"/>
  <c r="D328" i="35"/>
  <c r="D329" i="35"/>
  <c r="D330" i="35"/>
  <c r="D331" i="35"/>
  <c r="D332" i="35"/>
  <c r="D333" i="35"/>
  <c r="D334" i="35"/>
  <c r="D335" i="35"/>
  <c r="D336" i="35"/>
  <c r="D337" i="35"/>
  <c r="D338" i="35"/>
  <c r="D339" i="35"/>
  <c r="D340" i="35"/>
  <c r="D341" i="35"/>
  <c r="D342" i="35"/>
  <c r="D343" i="35"/>
  <c r="D344" i="35"/>
  <c r="D345" i="35"/>
  <c r="D346" i="35"/>
  <c r="D347" i="35"/>
  <c r="D348" i="35"/>
  <c r="D349" i="35"/>
  <c r="D350" i="35"/>
  <c r="D351" i="35"/>
  <c r="D352" i="35"/>
  <c r="D353" i="35"/>
  <c r="D354" i="35"/>
  <c r="D355" i="35"/>
  <c r="D356" i="35"/>
  <c r="D357" i="35"/>
  <c r="D358" i="35"/>
  <c r="D359" i="35"/>
  <c r="D360" i="35"/>
  <c r="D361" i="35"/>
  <c r="D362" i="35"/>
  <c r="D363" i="35"/>
  <c r="D364" i="35"/>
  <c r="D365" i="35"/>
  <c r="D366" i="35"/>
  <c r="D367" i="35"/>
  <c r="D368" i="35"/>
  <c r="D369" i="35"/>
  <c r="D370" i="35"/>
  <c r="D371" i="35"/>
  <c r="D372" i="35"/>
  <c r="D373" i="35"/>
  <c r="D374" i="35"/>
  <c r="D375" i="35"/>
  <c r="D376" i="35"/>
  <c r="D377" i="35"/>
  <c r="D378" i="35"/>
  <c r="D379" i="35"/>
  <c r="D380" i="35"/>
  <c r="D381" i="35"/>
  <c r="D382" i="35"/>
  <c r="D383" i="35"/>
  <c r="D384" i="35"/>
  <c r="D385" i="35"/>
  <c r="D386" i="35"/>
  <c r="D387" i="35"/>
  <c r="D388" i="35"/>
  <c r="D389" i="35"/>
  <c r="D390" i="35"/>
  <c r="D391" i="35"/>
  <c r="D392" i="35"/>
  <c r="D393" i="35"/>
  <c r="D394" i="35"/>
  <c r="D395" i="35"/>
  <c r="D396" i="35"/>
  <c r="D397" i="35"/>
  <c r="D398" i="35"/>
  <c r="D399" i="35"/>
  <c r="D400" i="35"/>
  <c r="D401" i="35"/>
  <c r="D402" i="35"/>
  <c r="D403" i="35"/>
  <c r="D404" i="35"/>
  <c r="D405" i="35"/>
  <c r="D406" i="35"/>
  <c r="D407" i="35"/>
  <c r="D408" i="35"/>
  <c r="D409" i="35"/>
  <c r="D410" i="35"/>
  <c r="D411" i="35"/>
  <c r="D412" i="35"/>
  <c r="D413" i="35"/>
  <c r="D414" i="35"/>
  <c r="D415" i="35"/>
  <c r="D416" i="35"/>
  <c r="D417" i="35"/>
  <c r="D418" i="35"/>
  <c r="D419" i="35"/>
  <c r="D420" i="35"/>
  <c r="D421" i="35"/>
  <c r="D422" i="35"/>
  <c r="D423" i="35"/>
  <c r="D424" i="35"/>
  <c r="D425" i="35"/>
  <c r="D426" i="35"/>
  <c r="D427" i="35"/>
  <c r="D428" i="35"/>
  <c r="D429" i="35"/>
  <c r="D430" i="35"/>
  <c r="D431" i="35"/>
  <c r="D432" i="35"/>
  <c r="D433" i="35"/>
  <c r="D434" i="35"/>
  <c r="D435" i="35"/>
  <c r="D436" i="35"/>
  <c r="D437" i="35"/>
  <c r="D438" i="35"/>
  <c r="D439" i="35"/>
  <c r="D440" i="35"/>
  <c r="D441" i="35"/>
  <c r="D442" i="35"/>
  <c r="D443" i="35"/>
  <c r="D444" i="35"/>
  <c r="D445" i="35"/>
  <c r="D446" i="35"/>
  <c r="D447" i="35"/>
  <c r="D448" i="35"/>
  <c r="D449" i="35"/>
  <c r="D450" i="35"/>
  <c r="D451" i="35"/>
  <c r="D452" i="35"/>
  <c r="D453" i="35"/>
  <c r="D454" i="35"/>
  <c r="D455" i="35"/>
  <c r="D456" i="35"/>
  <c r="D457" i="35"/>
  <c r="D458" i="35"/>
  <c r="D459" i="35"/>
  <c r="D460" i="35"/>
  <c r="D461" i="35"/>
  <c r="D462" i="35"/>
  <c r="D463" i="35"/>
  <c r="D464" i="35"/>
  <c r="D465" i="35"/>
  <c r="D466" i="35"/>
  <c r="D467" i="35"/>
  <c r="D468" i="35"/>
  <c r="D469" i="35"/>
  <c r="D470" i="35"/>
  <c r="D471" i="35"/>
  <c r="D472" i="35"/>
  <c r="D473" i="35"/>
  <c r="D474" i="35"/>
  <c r="D475" i="35"/>
  <c r="D476" i="35"/>
  <c r="D477" i="35"/>
  <c r="D478" i="35"/>
  <c r="D479" i="35"/>
  <c r="D480" i="35"/>
  <c r="D481" i="35"/>
  <c r="D482" i="35"/>
  <c r="D483" i="35"/>
  <c r="D484" i="35"/>
  <c r="D485" i="35"/>
  <c r="D486" i="35"/>
  <c r="D487" i="35"/>
  <c r="D488" i="35"/>
  <c r="D489" i="35"/>
  <c r="D490" i="35"/>
  <c r="D491" i="35"/>
  <c r="D492" i="35"/>
  <c r="D493" i="35"/>
  <c r="D494" i="35"/>
  <c r="D495" i="35"/>
  <c r="D496" i="35"/>
  <c r="D497" i="35"/>
  <c r="D498" i="35"/>
  <c r="D499" i="35"/>
  <c r="D500" i="35"/>
  <c r="D85" i="38"/>
  <c r="D243" i="38"/>
  <c r="H1000" i="38"/>
  <c r="H999" i="38"/>
  <c r="H998" i="38"/>
  <c r="C998" i="38"/>
  <c r="H997" i="38"/>
  <c r="H996" i="38"/>
  <c r="H995" i="38"/>
  <c r="H994" i="38"/>
  <c r="H993" i="38"/>
  <c r="H992" i="38"/>
  <c r="H991" i="38"/>
  <c r="C991" i="38"/>
  <c r="H990" i="38"/>
  <c r="C990" i="38"/>
  <c r="H989" i="38"/>
  <c r="H988" i="38"/>
  <c r="H987" i="38"/>
  <c r="H986" i="38"/>
  <c r="H985" i="38"/>
  <c r="H984" i="38"/>
  <c r="H983" i="38"/>
  <c r="H982" i="38"/>
  <c r="C982" i="38"/>
  <c r="H981" i="38"/>
  <c r="H980" i="38"/>
  <c r="H979" i="38"/>
  <c r="H978" i="38"/>
  <c r="H977" i="38"/>
  <c r="H976" i="38"/>
  <c r="H975" i="38"/>
  <c r="H974" i="38"/>
  <c r="C974" i="38"/>
  <c r="H973" i="38"/>
  <c r="H972" i="38"/>
  <c r="H971" i="38"/>
  <c r="H970" i="38"/>
  <c r="H969" i="38"/>
  <c r="H968" i="38"/>
  <c r="H967" i="38"/>
  <c r="H966" i="38"/>
  <c r="C966" i="38"/>
  <c r="H965" i="38"/>
  <c r="H964" i="38"/>
  <c r="H963" i="38"/>
  <c r="H962" i="38"/>
  <c r="H961" i="38"/>
  <c r="H960" i="38"/>
  <c r="H959" i="38"/>
  <c r="H958" i="38"/>
  <c r="C958" i="38"/>
  <c r="H957" i="38"/>
  <c r="H956" i="38"/>
  <c r="H955" i="38"/>
  <c r="H954" i="38"/>
  <c r="H953" i="38"/>
  <c r="H952" i="38"/>
  <c r="H951" i="38"/>
  <c r="H950" i="38"/>
  <c r="C950" i="38"/>
  <c r="H949" i="38"/>
  <c r="H948" i="38"/>
  <c r="H947" i="38"/>
  <c r="H946" i="38"/>
  <c r="H945" i="38"/>
  <c r="C945" i="38"/>
  <c r="H944" i="38"/>
  <c r="H943" i="38"/>
  <c r="H942" i="38"/>
  <c r="C942" i="38"/>
  <c r="H941" i="38"/>
  <c r="H940" i="38"/>
  <c r="C940" i="38"/>
  <c r="H939" i="38"/>
  <c r="H938" i="38"/>
  <c r="H937" i="38"/>
  <c r="H936" i="38"/>
  <c r="H935" i="38"/>
  <c r="H934" i="38"/>
  <c r="C934" i="38"/>
  <c r="H933" i="38"/>
  <c r="H932" i="38"/>
  <c r="H931" i="38"/>
  <c r="H930" i="38"/>
  <c r="H929" i="38"/>
  <c r="H928" i="38"/>
  <c r="H927" i="38"/>
  <c r="H926" i="38"/>
  <c r="C926" i="38"/>
  <c r="H925" i="38"/>
  <c r="H924" i="38"/>
  <c r="H923" i="38"/>
  <c r="H922" i="38"/>
  <c r="H921" i="38"/>
  <c r="H920" i="38"/>
  <c r="H919" i="38"/>
  <c r="H918" i="38"/>
  <c r="H917" i="38"/>
  <c r="H916" i="38"/>
  <c r="H915" i="38"/>
  <c r="H914" i="38"/>
  <c r="C914" i="38"/>
  <c r="H913" i="38"/>
  <c r="H912" i="38"/>
  <c r="H911" i="38"/>
  <c r="H910" i="38"/>
  <c r="H909" i="38"/>
  <c r="H908" i="38"/>
  <c r="H907" i="38"/>
  <c r="H906" i="38"/>
  <c r="H905" i="38"/>
  <c r="H904" i="38"/>
  <c r="H903" i="38"/>
  <c r="H902" i="38"/>
  <c r="H901" i="38"/>
  <c r="H900" i="38"/>
  <c r="H899" i="38"/>
  <c r="H898" i="38"/>
  <c r="C898" i="38"/>
  <c r="H897" i="38"/>
  <c r="H896" i="38"/>
  <c r="H895" i="38"/>
  <c r="H894" i="38"/>
  <c r="H893" i="38"/>
  <c r="C893" i="38"/>
  <c r="H892" i="38"/>
  <c r="H891" i="38"/>
  <c r="H890" i="38"/>
  <c r="H889" i="38"/>
  <c r="H888" i="38"/>
  <c r="H887" i="38"/>
  <c r="H886" i="38"/>
  <c r="H885" i="38"/>
  <c r="H884" i="38"/>
  <c r="H883" i="38"/>
  <c r="H882" i="38"/>
  <c r="H881" i="38"/>
  <c r="H880" i="38"/>
  <c r="H879" i="38"/>
  <c r="H878" i="38"/>
  <c r="H877" i="38"/>
  <c r="H876" i="38"/>
  <c r="H875" i="38"/>
  <c r="H874" i="38"/>
  <c r="H873" i="38"/>
  <c r="H872" i="38"/>
  <c r="H871" i="38"/>
  <c r="H870" i="38"/>
  <c r="H869" i="38"/>
  <c r="H868" i="38"/>
  <c r="H867" i="38"/>
  <c r="H866" i="38"/>
  <c r="C866" i="38"/>
  <c r="H865" i="38"/>
  <c r="H864" i="38"/>
  <c r="H863" i="38"/>
  <c r="H862" i="38"/>
  <c r="H861" i="38"/>
  <c r="H860" i="38"/>
  <c r="H859" i="38"/>
  <c r="H858" i="38"/>
  <c r="H857" i="38"/>
  <c r="C857" i="38"/>
  <c r="H856" i="38"/>
  <c r="H855" i="38"/>
  <c r="C855" i="38"/>
  <c r="H854" i="38"/>
  <c r="H853" i="38"/>
  <c r="H852" i="38"/>
  <c r="H851" i="38"/>
  <c r="H850" i="38"/>
  <c r="H849" i="38"/>
  <c r="H848" i="38"/>
  <c r="H847" i="38"/>
  <c r="H846" i="38"/>
  <c r="H845" i="38"/>
  <c r="H844" i="38"/>
  <c r="H843" i="38"/>
  <c r="H842" i="38"/>
  <c r="H841" i="38"/>
  <c r="H840" i="38"/>
  <c r="H839" i="38"/>
  <c r="H838" i="38"/>
  <c r="H837" i="38"/>
  <c r="H836" i="38"/>
  <c r="H835" i="38"/>
  <c r="H834" i="38"/>
  <c r="C834" i="38"/>
  <c r="H833" i="38"/>
  <c r="H832" i="38"/>
  <c r="H831" i="38"/>
  <c r="H830" i="38"/>
  <c r="H829" i="38"/>
  <c r="H828" i="38"/>
  <c r="H827" i="38"/>
  <c r="H826" i="38"/>
  <c r="H825" i="38"/>
  <c r="H824" i="38"/>
  <c r="H823" i="38"/>
  <c r="C823" i="38"/>
  <c r="H822" i="38"/>
  <c r="H821" i="38"/>
  <c r="H820" i="38"/>
  <c r="H819" i="38"/>
  <c r="H818" i="38"/>
  <c r="C818" i="38"/>
  <c r="H817" i="38"/>
  <c r="H816" i="38"/>
  <c r="H815" i="38"/>
  <c r="H814" i="38"/>
  <c r="H813" i="38"/>
  <c r="H812" i="38"/>
  <c r="H811" i="38"/>
  <c r="H810" i="38"/>
  <c r="C810" i="38"/>
  <c r="H809" i="38"/>
  <c r="H808" i="38"/>
  <c r="H807" i="38"/>
  <c r="H806" i="38"/>
  <c r="H805" i="38"/>
  <c r="H804" i="38"/>
  <c r="H803" i="38"/>
  <c r="H802" i="38"/>
  <c r="H801" i="38"/>
  <c r="H800" i="38"/>
  <c r="H799" i="38"/>
  <c r="H798" i="38"/>
  <c r="H797" i="38"/>
  <c r="H796" i="38"/>
  <c r="C796" i="38"/>
  <c r="H795" i="38"/>
  <c r="H794" i="38"/>
  <c r="H793" i="38"/>
  <c r="H792" i="38"/>
  <c r="H791" i="38"/>
  <c r="H790" i="38"/>
  <c r="H789" i="38"/>
  <c r="H788" i="38"/>
  <c r="H787" i="38"/>
  <c r="H786" i="38"/>
  <c r="H785" i="38"/>
  <c r="H784" i="38"/>
  <c r="H783" i="38"/>
  <c r="H782" i="38"/>
  <c r="H781" i="38"/>
  <c r="H780" i="38"/>
  <c r="H779" i="38"/>
  <c r="C779" i="38"/>
  <c r="H778" i="38"/>
  <c r="H777" i="38"/>
  <c r="H776" i="38"/>
  <c r="C776" i="38"/>
  <c r="H775" i="38"/>
  <c r="H774" i="38"/>
  <c r="H773" i="38"/>
  <c r="H772" i="38"/>
  <c r="C772" i="38"/>
  <c r="H771" i="38"/>
  <c r="H770" i="38"/>
  <c r="H769" i="38"/>
  <c r="H768" i="38"/>
  <c r="C768" i="38"/>
  <c r="H767" i="38"/>
  <c r="H766" i="38"/>
  <c r="H765" i="38"/>
  <c r="H764" i="38"/>
  <c r="H763" i="38"/>
  <c r="H762" i="38"/>
  <c r="H761" i="38"/>
  <c r="H760" i="38"/>
  <c r="C760" i="38"/>
  <c r="H759" i="38"/>
  <c r="H758" i="38"/>
  <c r="H757" i="38"/>
  <c r="H756" i="38"/>
  <c r="C756" i="38"/>
  <c r="H755" i="38"/>
  <c r="H754" i="38"/>
  <c r="H753" i="38"/>
  <c r="H752" i="38"/>
  <c r="C752" i="38"/>
  <c r="H751" i="38"/>
  <c r="H750" i="38"/>
  <c r="H749" i="38"/>
  <c r="H748" i="38"/>
  <c r="H747" i="38"/>
  <c r="H746" i="38"/>
  <c r="H745" i="38"/>
  <c r="H744" i="38"/>
  <c r="C744" i="38"/>
  <c r="H743" i="38"/>
  <c r="H742" i="38"/>
  <c r="H741" i="38"/>
  <c r="C741" i="38"/>
  <c r="H740" i="38"/>
  <c r="H739" i="38"/>
  <c r="H738" i="38"/>
  <c r="H737" i="38"/>
  <c r="H736" i="38"/>
  <c r="C736" i="38"/>
  <c r="H735" i="38"/>
  <c r="H734" i="38"/>
  <c r="H733" i="38"/>
  <c r="H732" i="38"/>
  <c r="H731" i="38"/>
  <c r="H730" i="38"/>
  <c r="H729" i="38"/>
  <c r="H728" i="38"/>
  <c r="C728" i="38"/>
  <c r="H727" i="38"/>
  <c r="H726" i="38"/>
  <c r="H725" i="38"/>
  <c r="H724" i="38"/>
  <c r="C724" i="38"/>
  <c r="H723" i="38"/>
  <c r="H722" i="38"/>
  <c r="H721" i="38"/>
  <c r="H720" i="38"/>
  <c r="C720" i="38"/>
  <c r="H719" i="38"/>
  <c r="H718" i="38"/>
  <c r="H717" i="38"/>
  <c r="H716" i="38"/>
  <c r="H715" i="38"/>
  <c r="H714" i="38"/>
  <c r="C714" i="38"/>
  <c r="H713" i="38"/>
  <c r="H712" i="38"/>
  <c r="C712" i="38"/>
  <c r="H711" i="38"/>
  <c r="H710" i="38"/>
  <c r="H709" i="38"/>
  <c r="H708" i="38"/>
  <c r="H707" i="38"/>
  <c r="H706" i="38"/>
  <c r="C706" i="38"/>
  <c r="H705" i="38"/>
  <c r="H704" i="38"/>
  <c r="H703" i="38"/>
  <c r="H702" i="38"/>
  <c r="H701" i="38"/>
  <c r="H700" i="38"/>
  <c r="C700" i="38"/>
  <c r="H699" i="38"/>
  <c r="C699" i="38"/>
  <c r="H698" i="38"/>
  <c r="C698" i="38"/>
  <c r="H697" i="38"/>
  <c r="H696" i="38"/>
  <c r="H695" i="38"/>
  <c r="H694" i="38"/>
  <c r="C694" i="38"/>
  <c r="H693" i="38"/>
  <c r="H692" i="38"/>
  <c r="C692" i="38"/>
  <c r="H691" i="38"/>
  <c r="H690" i="38"/>
  <c r="C690" i="38"/>
  <c r="H689" i="38"/>
  <c r="H688" i="38"/>
  <c r="H687" i="38"/>
  <c r="H686" i="38"/>
  <c r="H685" i="38"/>
  <c r="H684" i="38"/>
  <c r="C684" i="38"/>
  <c r="H683" i="38"/>
  <c r="C683" i="38"/>
  <c r="H682" i="38"/>
  <c r="C682" i="38"/>
  <c r="H681" i="38"/>
  <c r="H680" i="38"/>
  <c r="H679" i="38"/>
  <c r="H678" i="38"/>
  <c r="C678" i="38"/>
  <c r="H677" i="38"/>
  <c r="H676" i="38"/>
  <c r="C676" i="38"/>
  <c r="H675" i="38"/>
  <c r="C675" i="38"/>
  <c r="H674" i="38"/>
  <c r="C674" i="38"/>
  <c r="H673" i="38"/>
  <c r="H672" i="38"/>
  <c r="H671" i="38"/>
  <c r="H670" i="38"/>
  <c r="H669" i="38"/>
  <c r="H668" i="38"/>
  <c r="C668" i="38"/>
  <c r="H667" i="38"/>
  <c r="C667" i="38"/>
  <c r="H666" i="38"/>
  <c r="C666" i="38"/>
  <c r="H665" i="38"/>
  <c r="H664" i="38"/>
  <c r="H663" i="38"/>
  <c r="H662" i="38"/>
  <c r="C662" i="38"/>
  <c r="H661" i="38"/>
  <c r="H660" i="38"/>
  <c r="H659" i="38"/>
  <c r="C659" i="38"/>
  <c r="H658" i="38"/>
  <c r="H657" i="38"/>
  <c r="H656" i="38"/>
  <c r="H655" i="38"/>
  <c r="H654" i="38"/>
  <c r="C654" i="38"/>
  <c r="H653" i="38"/>
  <c r="H652" i="38"/>
  <c r="H651" i="38"/>
  <c r="C651" i="38"/>
  <c r="H650" i="38"/>
  <c r="C650" i="38"/>
  <c r="H649" i="38"/>
  <c r="H648" i="38"/>
  <c r="C648" i="38"/>
  <c r="H647" i="38"/>
  <c r="H646" i="38"/>
  <c r="H645" i="38"/>
  <c r="H644" i="38"/>
  <c r="H643" i="38"/>
  <c r="C643" i="38"/>
  <c r="H642" i="38"/>
  <c r="C642" i="38"/>
  <c r="H641" i="38"/>
  <c r="H640" i="38"/>
  <c r="C640" i="38"/>
  <c r="H639" i="38"/>
  <c r="H638" i="38"/>
  <c r="C638" i="38"/>
  <c r="H637" i="38"/>
  <c r="H636" i="38"/>
  <c r="H635" i="38"/>
  <c r="C635" i="38"/>
  <c r="H634" i="38"/>
  <c r="C634" i="38"/>
  <c r="H633" i="38"/>
  <c r="H632" i="38"/>
  <c r="C632" i="38"/>
  <c r="H631" i="38"/>
  <c r="C631" i="38"/>
  <c r="H630" i="38"/>
  <c r="C630" i="38"/>
  <c r="H629" i="38"/>
  <c r="C629" i="38"/>
  <c r="H628" i="38"/>
  <c r="H627" i="38"/>
  <c r="H626" i="38"/>
  <c r="C626" i="38"/>
  <c r="H625" i="38"/>
  <c r="C625" i="38"/>
  <c r="H624" i="38"/>
  <c r="C624" i="38"/>
  <c r="H623" i="38"/>
  <c r="H622" i="38"/>
  <c r="C622" i="38"/>
  <c r="H621" i="38"/>
  <c r="H620" i="38"/>
  <c r="H619" i="38"/>
  <c r="C619" i="38"/>
  <c r="H618" i="38"/>
  <c r="C618" i="38"/>
  <c r="H617" i="38"/>
  <c r="H616" i="38"/>
  <c r="C616" i="38"/>
  <c r="H615" i="38"/>
  <c r="C615" i="38"/>
  <c r="H614" i="38"/>
  <c r="C614" i="38"/>
  <c r="H613" i="38"/>
  <c r="H612" i="38"/>
  <c r="H611" i="38"/>
  <c r="C611" i="38"/>
  <c r="H610" i="38"/>
  <c r="C610" i="38"/>
  <c r="H609" i="38"/>
  <c r="H608" i="38"/>
  <c r="C608" i="38"/>
  <c r="H607" i="38"/>
  <c r="H606" i="38"/>
  <c r="C606" i="38"/>
  <c r="H605" i="38"/>
  <c r="H604" i="38"/>
  <c r="H603" i="38"/>
  <c r="C603" i="38"/>
  <c r="H602" i="38"/>
  <c r="C602" i="38"/>
  <c r="H601" i="38"/>
  <c r="H600" i="38"/>
  <c r="C600" i="38"/>
  <c r="H599" i="38"/>
  <c r="H598" i="38"/>
  <c r="C598" i="38"/>
  <c r="H597" i="38"/>
  <c r="H596" i="38"/>
  <c r="H595" i="38"/>
  <c r="C595" i="38"/>
  <c r="H594" i="38"/>
  <c r="C594" i="38"/>
  <c r="H593" i="38"/>
  <c r="C593" i="38"/>
  <c r="H592" i="38"/>
  <c r="C592" i="38"/>
  <c r="H591" i="38"/>
  <c r="C591" i="38"/>
  <c r="H590" i="38"/>
  <c r="C590" i="38"/>
  <c r="H589" i="38"/>
  <c r="H588" i="38"/>
  <c r="H587" i="38"/>
  <c r="C587" i="38"/>
  <c r="H586" i="38"/>
  <c r="C586" i="38"/>
  <c r="H585" i="38"/>
  <c r="H584" i="38"/>
  <c r="C584" i="38"/>
  <c r="H583" i="38"/>
  <c r="C583" i="38"/>
  <c r="H582" i="38"/>
  <c r="C582" i="38"/>
  <c r="H581" i="38"/>
  <c r="H580" i="38"/>
  <c r="H579" i="38"/>
  <c r="C579" i="38"/>
  <c r="H578" i="38"/>
  <c r="C578" i="38"/>
  <c r="H577" i="38"/>
  <c r="C577" i="38"/>
  <c r="H576" i="38"/>
  <c r="C576" i="38"/>
  <c r="H575" i="38"/>
  <c r="C575" i="38"/>
  <c r="H574" i="38"/>
  <c r="C574" i="38"/>
  <c r="H573" i="38"/>
  <c r="H572" i="38"/>
  <c r="H571" i="38"/>
  <c r="C571" i="38"/>
  <c r="H570" i="38"/>
  <c r="C570" i="38"/>
  <c r="H569" i="38"/>
  <c r="H568" i="38"/>
  <c r="C568" i="38"/>
  <c r="H567" i="38"/>
  <c r="H566" i="38"/>
  <c r="C566" i="38"/>
  <c r="H565" i="38"/>
  <c r="H564" i="38"/>
  <c r="H563" i="38"/>
  <c r="C563" i="38"/>
  <c r="H562" i="38"/>
  <c r="C562" i="38"/>
  <c r="H561" i="38"/>
  <c r="C561" i="38"/>
  <c r="H560" i="38"/>
  <c r="H559" i="38"/>
  <c r="C559" i="38"/>
  <c r="H558" i="38"/>
  <c r="C558" i="38"/>
  <c r="H557" i="38"/>
  <c r="H556" i="38"/>
  <c r="H555" i="38"/>
  <c r="H554" i="38"/>
  <c r="H553" i="38"/>
  <c r="C553" i="38"/>
  <c r="H552" i="38"/>
  <c r="C552" i="38"/>
  <c r="H551" i="38"/>
  <c r="C551" i="38"/>
  <c r="H550" i="38"/>
  <c r="C550" i="38"/>
  <c r="H549" i="38"/>
  <c r="H548" i="38"/>
  <c r="H547" i="38"/>
  <c r="C547" i="38"/>
  <c r="H546" i="38"/>
  <c r="C546" i="38"/>
  <c r="H545" i="38"/>
  <c r="C545" i="38"/>
  <c r="H544" i="38"/>
  <c r="C544" i="38"/>
  <c r="H543" i="38"/>
  <c r="H542" i="38"/>
  <c r="C542" i="38"/>
  <c r="H541" i="38"/>
  <c r="H540" i="38"/>
  <c r="H539" i="38"/>
  <c r="C539" i="38"/>
  <c r="H538" i="38"/>
  <c r="C538" i="38"/>
  <c r="H537" i="38"/>
  <c r="C537" i="38"/>
  <c r="H536" i="38"/>
  <c r="C536" i="38"/>
  <c r="H535" i="38"/>
  <c r="C535" i="38"/>
  <c r="H534" i="38"/>
  <c r="C534" i="38"/>
  <c r="H533" i="38"/>
  <c r="C533" i="38"/>
  <c r="H532" i="38"/>
  <c r="C532" i="38"/>
  <c r="H531" i="38"/>
  <c r="H530" i="38"/>
  <c r="C530" i="38"/>
  <c r="H529" i="38"/>
  <c r="H528" i="38"/>
  <c r="H527" i="38"/>
  <c r="C527" i="38"/>
  <c r="H526" i="38"/>
  <c r="C526" i="38"/>
  <c r="H525" i="38"/>
  <c r="H524" i="38"/>
  <c r="C524" i="38"/>
  <c r="H523" i="38"/>
  <c r="H522" i="38"/>
  <c r="C522" i="38"/>
  <c r="H521" i="38"/>
  <c r="H520" i="38"/>
  <c r="H519" i="38"/>
  <c r="C519" i="38"/>
  <c r="H518" i="38"/>
  <c r="C518" i="38"/>
  <c r="H517" i="38"/>
  <c r="H516" i="38"/>
  <c r="C516" i="38"/>
  <c r="H515" i="38"/>
  <c r="H514" i="38"/>
  <c r="C514" i="38"/>
  <c r="H513" i="38"/>
  <c r="H512" i="38"/>
  <c r="H511" i="38"/>
  <c r="H510" i="38"/>
  <c r="C510" i="38"/>
  <c r="H509" i="38"/>
  <c r="C509" i="38"/>
  <c r="H508" i="38"/>
  <c r="H507" i="38"/>
  <c r="C507" i="38"/>
  <c r="H506" i="38"/>
  <c r="C506" i="38"/>
  <c r="H505" i="38"/>
  <c r="H504" i="38"/>
  <c r="H503" i="38"/>
  <c r="C503" i="38"/>
  <c r="H502" i="38"/>
  <c r="C502" i="38"/>
  <c r="H501" i="38"/>
  <c r="C501" i="38"/>
  <c r="H500" i="38"/>
  <c r="H499" i="38"/>
  <c r="H498" i="38"/>
  <c r="C498" i="38"/>
  <c r="H497" i="38"/>
  <c r="H496" i="38"/>
  <c r="H495" i="38"/>
  <c r="C495" i="38"/>
  <c r="H494" i="38"/>
  <c r="C494" i="38"/>
  <c r="H493" i="38"/>
  <c r="H492" i="38"/>
  <c r="C492" i="38"/>
  <c r="H491" i="38"/>
  <c r="C491" i="38"/>
  <c r="H490" i="38"/>
  <c r="H489" i="38"/>
  <c r="C489" i="38"/>
  <c r="H488" i="38"/>
  <c r="H487" i="38"/>
  <c r="C487" i="38"/>
  <c r="H486" i="38"/>
  <c r="H485" i="38"/>
  <c r="H484" i="38"/>
  <c r="H483" i="38"/>
  <c r="C483" i="38"/>
  <c r="H482" i="38"/>
  <c r="H481" i="38"/>
  <c r="H480" i="38"/>
  <c r="H479" i="38"/>
  <c r="H478" i="38"/>
  <c r="H477" i="38"/>
  <c r="H476" i="38"/>
  <c r="H475" i="38"/>
  <c r="H474" i="38"/>
  <c r="H473" i="38"/>
  <c r="H472" i="38"/>
  <c r="H471" i="38"/>
  <c r="C471" i="38"/>
  <c r="H470" i="38"/>
  <c r="C470" i="38"/>
  <c r="H469" i="38"/>
  <c r="C469" i="38"/>
  <c r="H468" i="38"/>
  <c r="H467" i="38"/>
  <c r="H466" i="38"/>
  <c r="H465" i="38"/>
  <c r="C465" i="38"/>
  <c r="H464" i="38"/>
  <c r="H463" i="38"/>
  <c r="H462" i="38"/>
  <c r="H461" i="38"/>
  <c r="C461" i="38"/>
  <c r="H460" i="38"/>
  <c r="H459" i="38"/>
  <c r="H458" i="38"/>
  <c r="H457" i="38"/>
  <c r="C457" i="38"/>
  <c r="H456" i="38"/>
  <c r="H455" i="38"/>
  <c r="H454" i="38"/>
  <c r="H453" i="38"/>
  <c r="C453" i="38"/>
  <c r="H452" i="38"/>
  <c r="H451" i="38"/>
  <c r="H450" i="38"/>
  <c r="H449" i="38"/>
  <c r="C449" i="38"/>
  <c r="H448" i="38"/>
  <c r="H447" i="38"/>
  <c r="H446" i="38"/>
  <c r="H445" i="38"/>
  <c r="C445" i="38"/>
  <c r="H444" i="38"/>
  <c r="H443" i="38"/>
  <c r="H442" i="38"/>
  <c r="H441" i="38"/>
  <c r="C441" i="38"/>
  <c r="H440" i="38"/>
  <c r="H439" i="38"/>
  <c r="H438" i="38"/>
  <c r="H437" i="38"/>
  <c r="H436" i="38"/>
  <c r="H435" i="38"/>
  <c r="H434" i="38"/>
  <c r="H433" i="38"/>
  <c r="H432" i="38"/>
  <c r="H431" i="38"/>
  <c r="H430" i="38"/>
  <c r="H429" i="38"/>
  <c r="H428" i="38"/>
  <c r="H427" i="38"/>
  <c r="H426" i="38"/>
  <c r="H425" i="38"/>
  <c r="H424" i="38"/>
  <c r="H423" i="38"/>
  <c r="C423" i="38"/>
  <c r="H422" i="38"/>
  <c r="H421" i="38"/>
  <c r="H420" i="38"/>
  <c r="C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C372" i="38"/>
  <c r="H371" i="38"/>
  <c r="C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D311" i="38"/>
  <c r="H310" i="38"/>
  <c r="D310" i="38"/>
  <c r="H309" i="38"/>
  <c r="H308" i="38"/>
  <c r="C308" i="38"/>
  <c r="H307" i="38"/>
  <c r="C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C244" i="38"/>
  <c r="H243" i="38"/>
  <c r="H242" i="38"/>
  <c r="H241" i="38"/>
  <c r="H240" i="38"/>
  <c r="H239" i="38"/>
  <c r="H238" i="38"/>
  <c r="H237" i="38"/>
  <c r="D237" i="38"/>
  <c r="H236" i="38"/>
  <c r="H235" i="38"/>
  <c r="H234" i="38"/>
  <c r="D234" i="38"/>
  <c r="H233" i="38"/>
  <c r="H232" i="38"/>
  <c r="H231" i="38"/>
  <c r="H230" i="38"/>
  <c r="H229" i="38"/>
  <c r="H228" i="38"/>
  <c r="H227" i="38"/>
  <c r="H226" i="38"/>
  <c r="H225" i="38"/>
  <c r="H224" i="38"/>
  <c r="C224" i="38"/>
  <c r="H223" i="38"/>
  <c r="H222" i="38"/>
  <c r="H221" i="38"/>
  <c r="D221" i="38"/>
  <c r="H220" i="38"/>
  <c r="D220" i="38"/>
  <c r="H219" i="38"/>
  <c r="H218" i="38"/>
  <c r="H217" i="38"/>
  <c r="H216" i="38"/>
  <c r="C216" i="38"/>
  <c r="H215" i="38"/>
  <c r="H214" i="38"/>
  <c r="H213" i="38"/>
  <c r="H212" i="38"/>
  <c r="D212" i="38"/>
  <c r="H211" i="38"/>
  <c r="D211" i="38"/>
  <c r="H210" i="38"/>
  <c r="H209" i="38"/>
  <c r="H208" i="38"/>
  <c r="C208" i="38"/>
  <c r="H207" i="38"/>
  <c r="H206" i="38"/>
  <c r="C206" i="38"/>
  <c r="H205" i="38"/>
  <c r="H204" i="38"/>
  <c r="H203" i="38"/>
  <c r="H202" i="38"/>
  <c r="D202" i="38"/>
  <c r="H201" i="38"/>
  <c r="H200" i="38"/>
  <c r="H199" i="38"/>
  <c r="D198" i="38"/>
  <c r="H198" i="38"/>
  <c r="C198" i="38"/>
  <c r="H197" i="38"/>
  <c r="H196" i="38"/>
  <c r="D196" i="38"/>
  <c r="H195" i="38"/>
  <c r="D195" i="38"/>
  <c r="H194" i="38"/>
  <c r="H193" i="38"/>
  <c r="H192" i="38"/>
  <c r="C192" i="38"/>
  <c r="H191" i="38"/>
  <c r="D191" i="38"/>
  <c r="H190" i="38"/>
  <c r="H189" i="38"/>
  <c r="H188" i="38"/>
  <c r="D188" i="38"/>
  <c r="H187" i="38"/>
  <c r="D187" i="38"/>
  <c r="H186" i="38"/>
  <c r="H185" i="38"/>
  <c r="H184" i="38"/>
  <c r="C184" i="38"/>
  <c r="H183" i="38"/>
  <c r="D183" i="38"/>
  <c r="H182" i="38"/>
  <c r="H181" i="38"/>
  <c r="H180" i="38"/>
  <c r="D180" i="38"/>
  <c r="H179" i="38"/>
  <c r="C179" i="38"/>
  <c r="H178" i="38"/>
  <c r="H177" i="38"/>
  <c r="H176" i="38"/>
  <c r="C176" i="38"/>
  <c r="H175" i="38"/>
  <c r="C175" i="38"/>
  <c r="H174" i="38"/>
  <c r="C174" i="38"/>
  <c r="H173" i="38"/>
  <c r="H172" i="38"/>
  <c r="H171" i="38"/>
  <c r="H170" i="38"/>
  <c r="H169" i="38"/>
  <c r="D169" i="38"/>
  <c r="H168" i="38"/>
  <c r="C168" i="38"/>
  <c r="H167" i="38"/>
  <c r="H166" i="38"/>
  <c r="D166" i="38"/>
  <c r="H165" i="38"/>
  <c r="D165" i="38"/>
  <c r="H164" i="38"/>
  <c r="H163" i="38"/>
  <c r="H162" i="38"/>
  <c r="D162" i="38"/>
  <c r="H161" i="38"/>
  <c r="D161" i="38"/>
  <c r="H160" i="38"/>
  <c r="C160" i="38"/>
  <c r="H159" i="38"/>
  <c r="H158" i="38"/>
  <c r="C158" i="38"/>
  <c r="H157" i="38"/>
  <c r="D157" i="38"/>
  <c r="H156" i="38"/>
  <c r="H155" i="38"/>
  <c r="H154" i="38"/>
  <c r="D154" i="38"/>
  <c r="H153" i="38"/>
  <c r="D153" i="38"/>
  <c r="H152" i="38"/>
  <c r="C152" i="38"/>
  <c r="H151" i="38"/>
  <c r="H150" i="38"/>
  <c r="D150" i="38"/>
  <c r="H149" i="38"/>
  <c r="D149" i="38"/>
  <c r="H148" i="38"/>
  <c r="H147" i="38"/>
  <c r="H146" i="38"/>
  <c r="D146" i="38"/>
  <c r="H145" i="38"/>
  <c r="D145" i="38"/>
  <c r="H144" i="38"/>
  <c r="C144" i="38"/>
  <c r="H143" i="38"/>
  <c r="H142" i="38"/>
  <c r="D142" i="38"/>
  <c r="H141" i="38"/>
  <c r="D141" i="38"/>
  <c r="H140" i="38"/>
  <c r="H139" i="38"/>
  <c r="H138" i="38"/>
  <c r="D138" i="38"/>
  <c r="H137" i="38"/>
  <c r="D137" i="38"/>
  <c r="H136" i="38"/>
  <c r="H135" i="38"/>
  <c r="H134" i="38"/>
  <c r="D134" i="38"/>
  <c r="H133" i="38"/>
  <c r="D133" i="38"/>
  <c r="H132" i="38"/>
  <c r="H131" i="38"/>
  <c r="D131" i="38"/>
  <c r="H130" i="38"/>
  <c r="D130" i="38"/>
  <c r="H129" i="38"/>
  <c r="D129" i="38"/>
  <c r="H128" i="38"/>
  <c r="H127" i="38"/>
  <c r="D127" i="38"/>
  <c r="H126" i="38"/>
  <c r="D126" i="38"/>
  <c r="H125" i="38"/>
  <c r="D125" i="38"/>
  <c r="H124" i="38"/>
  <c r="H123" i="38"/>
  <c r="C123" i="38"/>
  <c r="H122" i="38"/>
  <c r="C122" i="38"/>
  <c r="H121" i="38"/>
  <c r="C121" i="38"/>
  <c r="H120" i="38"/>
  <c r="C120" i="38"/>
  <c r="H119" i="38"/>
  <c r="C119" i="38"/>
  <c r="H118" i="38"/>
  <c r="C118" i="38"/>
  <c r="H117" i="38"/>
  <c r="C117" i="38"/>
  <c r="H116" i="38"/>
  <c r="H115" i="38"/>
  <c r="C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C85" i="38"/>
  <c r="H84" i="38"/>
  <c r="C84" i="38"/>
  <c r="H83" i="38"/>
  <c r="C83" i="38"/>
  <c r="H82" i="38"/>
  <c r="C82" i="38"/>
  <c r="H81" i="38"/>
  <c r="H80" i="38"/>
  <c r="C80" i="38"/>
  <c r="H79" i="38"/>
  <c r="C79" i="38"/>
  <c r="H78" i="38"/>
  <c r="C78" i="38"/>
  <c r="H77" i="38"/>
  <c r="C77" i="38"/>
  <c r="H76" i="38"/>
  <c r="C76" i="38"/>
  <c r="H75" i="38"/>
  <c r="C75" i="38"/>
  <c r="H74" i="38"/>
  <c r="C74" i="38"/>
  <c r="H73" i="38"/>
  <c r="H72" i="38"/>
  <c r="C72" i="38"/>
  <c r="H71" i="38"/>
  <c r="C71" i="38"/>
  <c r="H70" i="38"/>
  <c r="C70" i="38"/>
  <c r="H69" i="38"/>
  <c r="H68" i="38"/>
  <c r="C68" i="38"/>
  <c r="H67" i="38"/>
  <c r="C67" i="38"/>
  <c r="H66" i="38"/>
  <c r="C66" i="38"/>
  <c r="H65" i="38"/>
  <c r="H64" i="38"/>
  <c r="C64" i="38"/>
  <c r="H63" i="38"/>
  <c r="C63" i="38"/>
  <c r="H62" i="38"/>
  <c r="C62" i="38"/>
  <c r="H61" i="38"/>
  <c r="H60" i="38"/>
  <c r="C60" i="38"/>
  <c r="H59" i="38"/>
  <c r="H58" i="38"/>
  <c r="C58" i="38"/>
  <c r="H57" i="38"/>
  <c r="H56" i="38"/>
  <c r="C56" i="38"/>
  <c r="H55" i="38"/>
  <c r="H54" i="38"/>
  <c r="C54" i="38"/>
  <c r="H53" i="38"/>
  <c r="H52" i="38"/>
  <c r="C52" i="38"/>
  <c r="H51" i="38"/>
  <c r="H50" i="38"/>
  <c r="C50" i="38"/>
  <c r="H49" i="38"/>
  <c r="H48" i="38"/>
  <c r="C48" i="38"/>
  <c r="H47" i="38"/>
  <c r="H46" i="38"/>
  <c r="C46" i="38"/>
  <c r="H45" i="38"/>
  <c r="H44" i="38"/>
  <c r="C44" i="38"/>
  <c r="H43" i="38"/>
  <c r="H42" i="38"/>
  <c r="C42" i="38"/>
  <c r="H41" i="38"/>
  <c r="H40" i="38"/>
  <c r="C40" i="38"/>
  <c r="H39" i="38"/>
  <c r="H38" i="38"/>
  <c r="C38" i="38"/>
  <c r="H37" i="38"/>
  <c r="H36" i="38"/>
  <c r="C36" i="38"/>
  <c r="H35" i="38"/>
  <c r="H34" i="38"/>
  <c r="C34" i="38"/>
  <c r="H33" i="38"/>
  <c r="H32" i="38"/>
  <c r="C32" i="38"/>
  <c r="H31" i="38"/>
  <c r="H30" i="38"/>
  <c r="C30" i="38"/>
  <c r="H29" i="38"/>
  <c r="H28" i="38"/>
  <c r="H27" i="38"/>
  <c r="H26" i="38"/>
  <c r="H25" i="38"/>
  <c r="H24" i="38"/>
  <c r="H23" i="38"/>
  <c r="H22" i="38"/>
  <c r="H21" i="38"/>
  <c r="H20" i="38"/>
  <c r="H19" i="38"/>
  <c r="H18" i="38"/>
  <c r="H17" i="38"/>
  <c r="C17" i="38"/>
  <c r="H16" i="38"/>
  <c r="C16" i="38"/>
  <c r="H15" i="38"/>
  <c r="H14" i="38"/>
  <c r="C14" i="38"/>
  <c r="H13" i="38"/>
  <c r="H12" i="38"/>
  <c r="C12" i="38"/>
  <c r="H11" i="38"/>
  <c r="H10" i="38"/>
  <c r="C10" i="38"/>
  <c r="H9" i="38"/>
  <c r="H8" i="38"/>
  <c r="C8" i="38"/>
  <c r="H7" i="38"/>
  <c r="H6" i="38"/>
  <c r="C6" i="38"/>
  <c r="H5" i="38"/>
  <c r="A5" i="38"/>
  <c r="F5" i="38"/>
  <c r="D348" i="37"/>
  <c r="D128" i="38"/>
  <c r="D132" i="38"/>
  <c r="D136" i="38"/>
  <c r="D140" i="38"/>
  <c r="D148" i="38"/>
  <c r="D156" i="38"/>
  <c r="D164" i="38"/>
  <c r="D182" i="38"/>
  <c r="D186" i="38"/>
  <c r="D190" i="38"/>
  <c r="D194" i="38"/>
  <c r="D204" i="38"/>
  <c r="D207" i="38"/>
  <c r="D210" i="38"/>
  <c r="D214" i="38"/>
  <c r="D217" i="38"/>
  <c r="D228" i="38"/>
  <c r="D231" i="38"/>
  <c r="D241" i="38"/>
  <c r="D135" i="38"/>
  <c r="D139" i="38"/>
  <c r="D143" i="38"/>
  <c r="D147" i="38"/>
  <c r="D151" i="38"/>
  <c r="D155" i="38"/>
  <c r="D159" i="38"/>
  <c r="D163" i="38"/>
  <c r="D167" i="38"/>
  <c r="D181" i="38"/>
  <c r="D185" i="38"/>
  <c r="D189" i="38"/>
  <c r="D193" i="38"/>
  <c r="D197" i="38"/>
  <c r="D203" i="38"/>
  <c r="D213" i="38"/>
  <c r="D222" i="38"/>
  <c r="D227" i="38"/>
  <c r="D230" i="38"/>
  <c r="D240" i="38"/>
  <c r="C124" i="39"/>
  <c r="F124" i="39"/>
  <c r="I4" i="39"/>
  <c r="D5" i="38"/>
  <c r="D7" i="38"/>
  <c r="D9" i="38"/>
  <c r="D11" i="38"/>
  <c r="D13" i="38"/>
  <c r="D15" i="38"/>
  <c r="D18" i="38"/>
  <c r="D81" i="38"/>
  <c r="D87" i="38"/>
  <c r="D88" i="38"/>
  <c r="D89" i="38"/>
  <c r="D90" i="38"/>
  <c r="D91" i="38"/>
  <c r="D92" i="38"/>
  <c r="D93" i="38"/>
  <c r="D94" i="38"/>
  <c r="D95" i="38"/>
  <c r="D96" i="38"/>
  <c r="D97" i="38"/>
  <c r="D98" i="38"/>
  <c r="D99" i="38"/>
  <c r="D100" i="38"/>
  <c r="D101" i="38"/>
  <c r="D102" i="38"/>
  <c r="D103" i="38"/>
  <c r="D104" i="38"/>
  <c r="D86" i="38"/>
  <c r="D116" i="38"/>
  <c r="D314" i="38"/>
  <c r="D317" i="38"/>
  <c r="D320" i="38"/>
  <c r="D321" i="38"/>
  <c r="D323" i="38"/>
  <c r="D324" i="38"/>
  <c r="D326" i="38"/>
  <c r="D677" i="38"/>
  <c r="D679" i="38"/>
  <c r="D685" i="38"/>
  <c r="D745" i="38"/>
  <c r="D747" i="38"/>
  <c r="D748" i="38"/>
  <c r="D749" i="38"/>
  <c r="D750" i="38"/>
  <c r="D754" i="38"/>
  <c r="D827" i="38"/>
  <c r="D828" i="38"/>
  <c r="D829" i="38"/>
  <c r="D831" i="38"/>
  <c r="D897" i="38"/>
  <c r="D992" i="38"/>
  <c r="C685" i="38"/>
  <c r="C754" i="38"/>
  <c r="D118" i="38"/>
  <c r="G118" i="38"/>
  <c r="E85" i="38"/>
  <c r="D834" i="38"/>
  <c r="E834" i="38"/>
  <c r="C897" i="38"/>
  <c r="C992" i="38"/>
  <c r="C243" i="38"/>
  <c r="E243" i="38"/>
  <c r="D79" i="38"/>
  <c r="G79" i="38"/>
  <c r="D19" i="38"/>
  <c r="D20" i="38"/>
  <c r="D21" i="38"/>
  <c r="D22" i="38"/>
  <c r="D23" i="38"/>
  <c r="D24" i="38"/>
  <c r="D25" i="38"/>
  <c r="D26" i="38"/>
  <c r="D27" i="38"/>
  <c r="D28" i="38"/>
  <c r="D29" i="38"/>
  <c r="D31" i="38"/>
  <c r="D33" i="38"/>
  <c r="D35" i="38"/>
  <c r="D37" i="38"/>
  <c r="D39" i="38"/>
  <c r="D41" i="38"/>
  <c r="D43" i="38"/>
  <c r="D45" i="38"/>
  <c r="D47" i="38"/>
  <c r="D49" i="38"/>
  <c r="D51" i="38"/>
  <c r="D53" i="38"/>
  <c r="D55" i="38"/>
  <c r="D57" i="38"/>
  <c r="D59" i="38"/>
  <c r="D61" i="38"/>
  <c r="D65" i="38"/>
  <c r="D69" i="38"/>
  <c r="D73" i="38"/>
  <c r="D77" i="38"/>
  <c r="G77" i="38"/>
  <c r="D124" i="38"/>
  <c r="D244" i="38"/>
  <c r="G244" i="38"/>
  <c r="D372" i="38"/>
  <c r="E372" i="38"/>
  <c r="D471" i="38"/>
  <c r="G471" i="38"/>
  <c r="D539" i="38"/>
  <c r="G539" i="38"/>
  <c r="D549" i="38"/>
  <c r="D565" i="38"/>
  <c r="D567" i="38"/>
  <c r="D573" i="38"/>
  <c r="D581" i="38"/>
  <c r="D654" i="38"/>
  <c r="E654" i="38"/>
  <c r="D170" i="38"/>
  <c r="D171" i="38"/>
  <c r="D172" i="38"/>
  <c r="D173" i="38"/>
  <c r="D175" i="38"/>
  <c r="E175" i="38"/>
  <c r="D246" i="38"/>
  <c r="D247" i="38"/>
  <c r="D250" i="38"/>
  <c r="D253" i="38"/>
  <c r="D256" i="38"/>
  <c r="D257" i="38"/>
  <c r="D259" i="38"/>
  <c r="D260" i="38"/>
  <c r="D262" i="38"/>
  <c r="D263" i="38"/>
  <c r="D266" i="38"/>
  <c r="D269" i="38"/>
  <c r="D272" i="38"/>
  <c r="D273" i="38"/>
  <c r="D275" i="38"/>
  <c r="D276" i="38"/>
  <c r="D278" i="38"/>
  <c r="D279" i="38"/>
  <c r="D282" i="38"/>
  <c r="D285" i="38"/>
  <c r="D288" i="38"/>
  <c r="D289" i="38"/>
  <c r="D291" i="38"/>
  <c r="D292" i="38"/>
  <c r="D294" i="38"/>
  <c r="D295" i="38"/>
  <c r="D298" i="38"/>
  <c r="D301" i="38"/>
  <c r="D304" i="38"/>
  <c r="D305" i="38"/>
  <c r="D307" i="38"/>
  <c r="E307" i="38"/>
  <c r="D374" i="38"/>
  <c r="D375" i="38"/>
  <c r="D378" i="38"/>
  <c r="D381" i="38"/>
  <c r="D384" i="38"/>
  <c r="D385" i="38"/>
  <c r="D387" i="38"/>
  <c r="D585" i="38"/>
  <c r="D589" i="38"/>
  <c r="D597" i="38"/>
  <c r="D599" i="38"/>
  <c r="D601" i="38"/>
  <c r="D605" i="38"/>
  <c r="D607" i="38"/>
  <c r="D613" i="38"/>
  <c r="D617" i="38"/>
  <c r="D621" i="38"/>
  <c r="D623" i="38"/>
  <c r="D629" i="38"/>
  <c r="E629" i="38"/>
  <c r="D708" i="38"/>
  <c r="D709" i="38"/>
  <c r="D714" i="38"/>
  <c r="G714" i="38"/>
  <c r="D781" i="38"/>
  <c r="D788" i="38"/>
  <c r="D792" i="38"/>
  <c r="D794" i="38"/>
  <c r="D796" i="38"/>
  <c r="G796" i="38"/>
  <c r="D857" i="38"/>
  <c r="G857" i="38"/>
  <c r="D941" i="38"/>
  <c r="D945" i="38"/>
  <c r="G945" i="38"/>
  <c r="D105" i="38"/>
  <c r="D106" i="38"/>
  <c r="D107" i="38"/>
  <c r="D108" i="38"/>
  <c r="D109" i="38"/>
  <c r="D110" i="38"/>
  <c r="D111" i="38"/>
  <c r="D112" i="38"/>
  <c r="D113" i="38"/>
  <c r="D114" i="38"/>
  <c r="D177" i="38"/>
  <c r="D178" i="38"/>
  <c r="D179" i="38"/>
  <c r="G179" i="38"/>
  <c r="D308" i="38"/>
  <c r="E308" i="38"/>
  <c r="D422" i="38"/>
  <c r="D423" i="38"/>
  <c r="G423" i="38"/>
  <c r="D515" i="38"/>
  <c r="D517" i="38"/>
  <c r="D523" i="38"/>
  <c r="D525" i="38"/>
  <c r="D531" i="38"/>
  <c r="D633" i="38"/>
  <c r="D639" i="38"/>
  <c r="D641" i="38"/>
  <c r="D645" i="38"/>
  <c r="D647" i="38"/>
  <c r="D649" i="38"/>
  <c r="D653" i="38"/>
  <c r="D675" i="38"/>
  <c r="G675" i="38"/>
  <c r="D583" i="38"/>
  <c r="E583" i="38"/>
  <c r="D631" i="38"/>
  <c r="E631" i="38"/>
  <c r="D388" i="38"/>
  <c r="D390" i="38"/>
  <c r="D391" i="38"/>
  <c r="D394" i="38"/>
  <c r="D397" i="38"/>
  <c r="D400" i="38"/>
  <c r="D401" i="38"/>
  <c r="D403" i="38"/>
  <c r="D404" i="38"/>
  <c r="D406" i="38"/>
  <c r="D407" i="38"/>
  <c r="D410" i="38"/>
  <c r="D413" i="38"/>
  <c r="D416" i="38"/>
  <c r="D417" i="38"/>
  <c r="D419" i="38"/>
  <c r="D420" i="38"/>
  <c r="E420" i="38"/>
  <c r="D476" i="38"/>
  <c r="D478" i="38"/>
  <c r="D484" i="38"/>
  <c r="D486" i="38"/>
  <c r="D490" i="38"/>
  <c r="D493" i="38"/>
  <c r="D499" i="38"/>
  <c r="D507" i="38"/>
  <c r="E507" i="38"/>
  <c r="D655" i="38"/>
  <c r="D657" i="38"/>
  <c r="D661" i="38"/>
  <c r="D663" i="38"/>
  <c r="D665" i="38"/>
  <c r="D669" i="38"/>
  <c r="D671" i="38"/>
  <c r="D715" i="38"/>
  <c r="D717" i="38"/>
  <c r="D721" i="38"/>
  <c r="D725" i="38"/>
  <c r="D727" i="38"/>
  <c r="D731" i="38"/>
  <c r="D738" i="38"/>
  <c r="D739" i="38"/>
  <c r="D741" i="38"/>
  <c r="E741" i="38"/>
  <c r="D797" i="38"/>
  <c r="D803" i="38"/>
  <c r="D808" i="38"/>
  <c r="D811" i="38"/>
  <c r="D813" i="38"/>
  <c r="D820" i="38"/>
  <c r="D823" i="38"/>
  <c r="G823" i="38"/>
  <c r="D858" i="38"/>
  <c r="D860" i="38"/>
  <c r="D863" i="38"/>
  <c r="D864" i="38"/>
  <c r="D865" i="38"/>
  <c r="D868" i="38"/>
  <c r="D869" i="38"/>
  <c r="D871" i="38"/>
  <c r="D873" i="38"/>
  <c r="D874" i="38"/>
  <c r="D876" i="38"/>
  <c r="D877" i="38"/>
  <c r="D879" i="38"/>
  <c r="D880" i="38"/>
  <c r="D881" i="38"/>
  <c r="D883" i="38"/>
  <c r="D888" i="38"/>
  <c r="D890" i="38"/>
  <c r="D892" i="38"/>
  <c r="D893" i="38"/>
  <c r="E893" i="38"/>
  <c r="D949" i="38"/>
  <c r="D951" i="38"/>
  <c r="D954" i="38"/>
  <c r="D955" i="38"/>
  <c r="D960" i="38"/>
  <c r="D963" i="38"/>
  <c r="D964" i="38"/>
  <c r="D967" i="38"/>
  <c r="D972" i="38"/>
  <c r="D973" i="38"/>
  <c r="D976" i="38"/>
  <c r="D980" i="38"/>
  <c r="D981" i="38"/>
  <c r="D986" i="38"/>
  <c r="D989" i="38"/>
  <c r="D991" i="38"/>
  <c r="E991" i="38"/>
  <c r="D327" i="38"/>
  <c r="D330" i="38"/>
  <c r="D333" i="38"/>
  <c r="D336" i="38"/>
  <c r="D337" i="38"/>
  <c r="D339" i="38"/>
  <c r="D340" i="38"/>
  <c r="D342" i="38"/>
  <c r="D343" i="38"/>
  <c r="D346" i="38"/>
  <c r="D349" i="38"/>
  <c r="D352" i="38"/>
  <c r="D353" i="38"/>
  <c r="D355" i="38"/>
  <c r="D356" i="38"/>
  <c r="D358" i="38"/>
  <c r="D359" i="38"/>
  <c r="D362" i="38"/>
  <c r="D365" i="38"/>
  <c r="D368" i="38"/>
  <c r="D369" i="38"/>
  <c r="D371" i="38"/>
  <c r="E371" i="38"/>
  <c r="D426" i="38"/>
  <c r="D429" i="38"/>
  <c r="D432" i="38"/>
  <c r="D433" i="38"/>
  <c r="D435" i="38"/>
  <c r="D436" i="38"/>
  <c r="D438" i="38"/>
  <c r="D439" i="38"/>
  <c r="D443" i="38"/>
  <c r="D444" i="38"/>
  <c r="D448" i="38"/>
  <c r="D450" i="38"/>
  <c r="D454" i="38"/>
  <c r="D455" i="38"/>
  <c r="D459" i="38"/>
  <c r="D460" i="38"/>
  <c r="D464" i="38"/>
  <c r="D466" i="38"/>
  <c r="D470" i="38"/>
  <c r="G470" i="38"/>
  <c r="D541" i="38"/>
  <c r="D543" i="38"/>
  <c r="D545" i="38"/>
  <c r="G545" i="38"/>
  <c r="D687" i="38"/>
  <c r="D693" i="38"/>
  <c r="D695" i="38"/>
  <c r="D703" i="38"/>
  <c r="D706" i="38"/>
  <c r="G706" i="38"/>
  <c r="D757" i="38"/>
  <c r="D759" i="38"/>
  <c r="D764" i="38"/>
  <c r="D766" i="38"/>
  <c r="D767" i="38"/>
  <c r="D770" i="38"/>
  <c r="D775" i="38"/>
  <c r="D777" i="38"/>
  <c r="D779" i="38"/>
  <c r="E779" i="38"/>
  <c r="D835" i="38"/>
  <c r="D837" i="38"/>
  <c r="D841" i="38"/>
  <c r="D843" i="38"/>
  <c r="D845" i="38"/>
  <c r="D848" i="38"/>
  <c r="D851" i="38"/>
  <c r="D855" i="38"/>
  <c r="G855" i="38"/>
  <c r="D904" i="38"/>
  <c r="D906" i="38"/>
  <c r="D909" i="38"/>
  <c r="D911" i="38"/>
  <c r="D917" i="38"/>
  <c r="D919" i="38"/>
  <c r="D921" i="38"/>
  <c r="D925" i="38"/>
  <c r="D927" i="38"/>
  <c r="D928" i="38"/>
  <c r="D931" i="38"/>
  <c r="D936" i="38"/>
  <c r="D938" i="38"/>
  <c r="D940" i="38"/>
  <c r="E940" i="38"/>
  <c r="D999" i="38"/>
  <c r="D206" i="38"/>
  <c r="E206" i="38"/>
  <c r="C275" i="38"/>
  <c r="C401" i="38"/>
  <c r="C443" i="38"/>
  <c r="D559" i="38"/>
  <c r="G559" i="38"/>
  <c r="D608" i="38"/>
  <c r="C128" i="38"/>
  <c r="C339" i="38"/>
  <c r="C132" i="38"/>
  <c r="C210" i="38"/>
  <c r="G210" i="38"/>
  <c r="C276" i="38"/>
  <c r="C340" i="38"/>
  <c r="C403" i="38"/>
  <c r="C444" i="38"/>
  <c r="D509" i="38"/>
  <c r="E509" i="38"/>
  <c r="D568" i="38"/>
  <c r="E568" i="38"/>
  <c r="D615" i="38"/>
  <c r="E615" i="38"/>
  <c r="C657" i="38"/>
  <c r="D694" i="38"/>
  <c r="G694" i="38"/>
  <c r="C717" i="38"/>
  <c r="C757" i="38"/>
  <c r="C797" i="38"/>
  <c r="C835" i="38"/>
  <c r="C868" i="38"/>
  <c r="D914" i="38"/>
  <c r="E914" i="38"/>
  <c r="C963" i="38"/>
  <c r="D674" i="38"/>
  <c r="E674" i="38"/>
  <c r="D699" i="38"/>
  <c r="E699" i="38"/>
  <c r="C739" i="38"/>
  <c r="C777" i="38"/>
  <c r="C820" i="38"/>
  <c r="C843" i="38"/>
  <c r="C873" i="38"/>
  <c r="C917" i="38"/>
  <c r="C964" i="38"/>
  <c r="D30" i="38"/>
  <c r="G30" i="38"/>
  <c r="C96" i="38"/>
  <c r="C227" i="38"/>
  <c r="E227" i="38"/>
  <c r="C259" i="38"/>
  <c r="G259" i="38"/>
  <c r="C323" i="38"/>
  <c r="C486" i="38"/>
  <c r="D553" i="38"/>
  <c r="G553" i="38"/>
  <c r="D574" i="38"/>
  <c r="E574" i="38"/>
  <c r="C597" i="38"/>
  <c r="D640" i="38"/>
  <c r="G640" i="38"/>
  <c r="C663" i="38"/>
  <c r="C149" i="38"/>
  <c r="G149" i="38"/>
  <c r="D192" i="38"/>
  <c r="G192" i="38"/>
  <c r="C291" i="38"/>
  <c r="C355" i="38"/>
  <c r="C387" i="38"/>
  <c r="C410" i="38"/>
  <c r="C433" i="38"/>
  <c r="C455" i="38"/>
  <c r="D524" i="38"/>
  <c r="E524" i="38"/>
  <c r="C623" i="38"/>
  <c r="D58" i="38"/>
  <c r="G58" i="38"/>
  <c r="C98" i="38"/>
  <c r="C155" i="38"/>
  <c r="E155" i="38"/>
  <c r="C195" i="38"/>
  <c r="G195" i="38"/>
  <c r="C228" i="38"/>
  <c r="G228" i="38"/>
  <c r="C260" i="38"/>
  <c r="C292" i="38"/>
  <c r="E292" i="38"/>
  <c r="C324" i="38"/>
  <c r="E324" i="38"/>
  <c r="C356" i="38"/>
  <c r="C388" i="38"/>
  <c r="C413" i="38"/>
  <c r="C435" i="38"/>
  <c r="C460" i="38"/>
  <c r="C493" i="38"/>
  <c r="C525" i="38"/>
  <c r="D576" i="38"/>
  <c r="G576" i="38"/>
  <c r="D598" i="38"/>
  <c r="G598" i="38"/>
  <c r="D642" i="38"/>
  <c r="E642" i="38"/>
  <c r="C687" i="38"/>
  <c r="C708" i="38"/>
  <c r="C725" i="38"/>
  <c r="C745" i="38"/>
  <c r="D768" i="38"/>
  <c r="E768" i="38"/>
  <c r="C788" i="38"/>
  <c r="D810" i="38"/>
  <c r="G810" i="38"/>
  <c r="C827" i="38"/>
  <c r="C845" i="38"/>
  <c r="C858" i="38"/>
  <c r="C880" i="38"/>
  <c r="C906" i="38"/>
  <c r="C927" i="38"/>
  <c r="C949" i="38"/>
  <c r="C976" i="38"/>
  <c r="C999" i="38"/>
  <c r="C731" i="38"/>
  <c r="C747" i="38"/>
  <c r="C770" i="38"/>
  <c r="C792" i="38"/>
  <c r="C811" i="38"/>
  <c r="C851" i="38"/>
  <c r="C881" i="38"/>
  <c r="C931" i="38"/>
  <c r="C954" i="38"/>
  <c r="C980" i="38"/>
  <c r="C87" i="38"/>
  <c r="C137" i="38"/>
  <c r="E137" i="38"/>
  <c r="C164" i="38"/>
  <c r="E164" i="38"/>
  <c r="C199" i="38"/>
  <c r="C234" i="38"/>
  <c r="G234" i="38"/>
  <c r="C266" i="38"/>
  <c r="C69" i="38"/>
  <c r="C88" i="38"/>
  <c r="C110" i="38"/>
  <c r="C141" i="38"/>
  <c r="G141" i="38"/>
  <c r="C185" i="38"/>
  <c r="E185" i="38"/>
  <c r="C202" i="38"/>
  <c r="E202" i="38"/>
  <c r="C220" i="38"/>
  <c r="E220" i="38"/>
  <c r="C237" i="38"/>
  <c r="E237" i="38"/>
  <c r="C253" i="38"/>
  <c r="C269" i="38"/>
  <c r="C285" i="38"/>
  <c r="C301" i="38"/>
  <c r="C317" i="38"/>
  <c r="C333" i="38"/>
  <c r="C349" i="38"/>
  <c r="C365" i="38"/>
  <c r="C381" i="38"/>
  <c r="C397" i="38"/>
  <c r="C407" i="38"/>
  <c r="C419" i="38"/>
  <c r="C429" i="38"/>
  <c r="C439" i="38"/>
  <c r="C454" i="38"/>
  <c r="C466" i="38"/>
  <c r="C484" i="38"/>
  <c r="C499" i="38"/>
  <c r="C517" i="38"/>
  <c r="D533" i="38"/>
  <c r="E533" i="38"/>
  <c r="C565" i="38"/>
  <c r="D575" i="38"/>
  <c r="G575" i="38"/>
  <c r="D577" i="38"/>
  <c r="E577" i="38"/>
  <c r="D591" i="38"/>
  <c r="G591" i="38"/>
  <c r="C607" i="38"/>
  <c r="D609" i="38"/>
  <c r="C609" i="38"/>
  <c r="D638" i="38"/>
  <c r="G638" i="38"/>
  <c r="C658" i="38"/>
  <c r="D658" i="38"/>
  <c r="C669" i="38"/>
  <c r="D683" i="38"/>
  <c r="G683" i="38"/>
  <c r="D701" i="38"/>
  <c r="C701" i="38"/>
  <c r="D724" i="38"/>
  <c r="E724" i="38"/>
  <c r="D742" i="38"/>
  <c r="C742" i="38"/>
  <c r="C749" i="38"/>
  <c r="C767" i="38"/>
  <c r="D785" i="38"/>
  <c r="C785" i="38"/>
  <c r="C794" i="38"/>
  <c r="C808" i="38"/>
  <c r="D825" i="38"/>
  <c r="C825" i="38"/>
  <c r="C828" i="38"/>
  <c r="C831" i="38"/>
  <c r="C841" i="38"/>
  <c r="D856" i="38"/>
  <c r="C856" i="38"/>
  <c r="C877" i="38"/>
  <c r="D903" i="38"/>
  <c r="C903" i="38"/>
  <c r="C909" i="38"/>
  <c r="C925" i="38"/>
  <c r="D948" i="38"/>
  <c r="C948" i="38"/>
  <c r="C955" i="38"/>
  <c r="C972" i="38"/>
  <c r="D995" i="38"/>
  <c r="C995" i="38"/>
  <c r="C646" i="38"/>
  <c r="D646" i="38"/>
  <c r="D734" i="38"/>
  <c r="C734" i="38"/>
  <c r="D771" i="38"/>
  <c r="C771" i="38"/>
  <c r="D817" i="38"/>
  <c r="C817" i="38"/>
  <c r="D847" i="38"/>
  <c r="C847" i="38"/>
  <c r="D885" i="38"/>
  <c r="C885" i="38"/>
  <c r="D935" i="38"/>
  <c r="C935" i="38"/>
  <c r="D985" i="38"/>
  <c r="C985" i="38"/>
  <c r="D637" i="38"/>
  <c r="C637" i="38"/>
  <c r="D722" i="38"/>
  <c r="C722" i="38"/>
  <c r="D763" i="38"/>
  <c r="C763" i="38"/>
  <c r="D804" i="38"/>
  <c r="C804" i="38"/>
  <c r="C829" i="38"/>
  <c r="D840" i="38"/>
  <c r="C840" i="38"/>
  <c r="D922" i="38"/>
  <c r="C922" i="38"/>
  <c r="C970" i="38"/>
  <c r="D970" i="38"/>
  <c r="D67" i="38"/>
  <c r="E67" i="38"/>
  <c r="C106" i="38"/>
  <c r="D184" i="38"/>
  <c r="G184" i="38"/>
  <c r="C217" i="38"/>
  <c r="C250" i="38"/>
  <c r="C282" i="38"/>
  <c r="C298" i="38"/>
  <c r="C314" i="38"/>
  <c r="C330" i="38"/>
  <c r="C346" i="38"/>
  <c r="C362" i="38"/>
  <c r="C378" i="38"/>
  <c r="C394" i="38"/>
  <c r="C404" i="38"/>
  <c r="C417" i="38"/>
  <c r="C426" i="38"/>
  <c r="C436" i="38"/>
  <c r="C450" i="38"/>
  <c r="C464" i="38"/>
  <c r="C478" i="38"/>
  <c r="D495" i="38"/>
  <c r="G495" i="38"/>
  <c r="D510" i="38"/>
  <c r="E510" i="38"/>
  <c r="C531" i="38"/>
  <c r="D551" i="38"/>
  <c r="G551" i="38"/>
  <c r="D600" i="38"/>
  <c r="E600" i="38"/>
  <c r="C627" i="38"/>
  <c r="D627" i="38"/>
  <c r="D632" i="38"/>
  <c r="E632" i="38"/>
  <c r="C649" i="38"/>
  <c r="C670" i="38"/>
  <c r="D670" i="38"/>
  <c r="C679" i="38"/>
  <c r="C693" i="38"/>
  <c r="D711" i="38"/>
  <c r="C711" i="38"/>
  <c r="C721" i="38"/>
  <c r="C738" i="38"/>
  <c r="D753" i="38"/>
  <c r="C753" i="38"/>
  <c r="C759" i="38"/>
  <c r="C775" i="38"/>
  <c r="C803" i="38"/>
  <c r="D818" i="38"/>
  <c r="E818" i="38"/>
  <c r="D832" i="38"/>
  <c r="C832" i="38"/>
  <c r="C837" i="38"/>
  <c r="C848" i="38"/>
  <c r="D867" i="38"/>
  <c r="C867" i="38"/>
  <c r="C874" i="38"/>
  <c r="C888" i="38"/>
  <c r="G888" i="38"/>
  <c r="D913" i="38"/>
  <c r="C913" i="38"/>
  <c r="C921" i="38"/>
  <c r="C936" i="38"/>
  <c r="D957" i="38"/>
  <c r="C957" i="38"/>
  <c r="C967" i="38"/>
  <c r="E967" i="38"/>
  <c r="C986" i="38"/>
  <c r="C61" i="38"/>
  <c r="C91" i="38"/>
  <c r="C100" i="38"/>
  <c r="C145" i="38"/>
  <c r="G145" i="38"/>
  <c r="C180" i="38"/>
  <c r="E180" i="38"/>
  <c r="C196" i="38"/>
  <c r="E196" i="38"/>
  <c r="C203" i="38"/>
  <c r="E203" i="38"/>
  <c r="C213" i="38"/>
  <c r="E213" i="38"/>
  <c r="C221" i="38"/>
  <c r="G221" i="38"/>
  <c r="C230" i="38"/>
  <c r="G230" i="38"/>
  <c r="C246" i="38"/>
  <c r="C262" i="38"/>
  <c r="C272" i="38"/>
  <c r="C288" i="38"/>
  <c r="C294" i="38"/>
  <c r="G294" i="38"/>
  <c r="C304" i="38"/>
  <c r="C310" i="38"/>
  <c r="C336" i="38"/>
  <c r="G336" i="38"/>
  <c r="C352" i="38"/>
  <c r="C358" i="38"/>
  <c r="C368" i="38"/>
  <c r="C374" i="38"/>
  <c r="G374" i="38"/>
  <c r="C390" i="38"/>
  <c r="C400" i="38"/>
  <c r="C416" i="38"/>
  <c r="C422" i="38"/>
  <c r="G422" i="38"/>
  <c r="C432" i="38"/>
  <c r="E432" i="38"/>
  <c r="C438" i="38"/>
  <c r="E438" i="38"/>
  <c r="D17" i="38"/>
  <c r="G17" i="38"/>
  <c r="D63" i="38"/>
  <c r="G63" i="38"/>
  <c r="D75" i="38"/>
  <c r="E75" i="38"/>
  <c r="C92" i="38"/>
  <c r="C102" i="38"/>
  <c r="C136" i="38"/>
  <c r="E136" i="38"/>
  <c r="C146" i="38"/>
  <c r="G146" i="38"/>
  <c r="C161" i="38"/>
  <c r="G161" i="38"/>
  <c r="C170" i="38"/>
  <c r="C182" i="38"/>
  <c r="C189" i="38"/>
  <c r="G189" i="38"/>
  <c r="C214" i="38"/>
  <c r="G214" i="38"/>
  <c r="D224" i="38"/>
  <c r="E224" i="38"/>
  <c r="C231" i="38"/>
  <c r="E231" i="38"/>
  <c r="C241" i="38"/>
  <c r="E241" i="38"/>
  <c r="C247" i="38"/>
  <c r="C257" i="38"/>
  <c r="C263" i="38"/>
  <c r="C273" i="38"/>
  <c r="C279" i="38"/>
  <c r="C289" i="38"/>
  <c r="C295" i="38"/>
  <c r="C305" i="38"/>
  <c r="C311" i="38"/>
  <c r="G311" i="38"/>
  <c r="C321" i="38"/>
  <c r="C327" i="38"/>
  <c r="C337" i="38"/>
  <c r="C343" i="38"/>
  <c r="E343" i="38"/>
  <c r="C353" i="38"/>
  <c r="C359" i="38"/>
  <c r="E359" i="38"/>
  <c r="C369" i="38"/>
  <c r="E369" i="38"/>
  <c r="C375" i="38"/>
  <c r="C385" i="38"/>
  <c r="C391" i="38"/>
  <c r="C476" i="38"/>
  <c r="D492" i="38"/>
  <c r="E492" i="38"/>
  <c r="D501" i="38"/>
  <c r="G501" i="38"/>
  <c r="D516" i="38"/>
  <c r="E516" i="38"/>
  <c r="D527" i="38"/>
  <c r="G527" i="38"/>
  <c r="C543" i="38"/>
  <c r="D71" i="38"/>
  <c r="G71" i="38"/>
  <c r="C81" i="38"/>
  <c r="C111" i="38"/>
  <c r="C124" i="38"/>
  <c r="C133" i="38"/>
  <c r="G133" i="38"/>
  <c r="C159" i="38"/>
  <c r="E159" i="38"/>
  <c r="C167" i="38"/>
  <c r="C188" i="38"/>
  <c r="E188" i="38"/>
  <c r="C240" i="38"/>
  <c r="G240" i="38"/>
  <c r="C256" i="38"/>
  <c r="C278" i="38"/>
  <c r="C320" i="38"/>
  <c r="E320" i="38"/>
  <c r="C326" i="38"/>
  <c r="C342" i="38"/>
  <c r="C384" i="38"/>
  <c r="C406" i="38"/>
  <c r="C448" i="38"/>
  <c r="C459" i="38"/>
  <c r="G459" i="38"/>
  <c r="D566" i="38"/>
  <c r="G566" i="38"/>
  <c r="D606" i="38"/>
  <c r="G606" i="38"/>
  <c r="D900" i="38"/>
  <c r="C900" i="38"/>
  <c r="D908" i="38"/>
  <c r="C908" i="38"/>
  <c r="D916" i="38"/>
  <c r="C916" i="38"/>
  <c r="D923" i="38"/>
  <c r="C923" i="38"/>
  <c r="D932" i="38"/>
  <c r="C932" i="38"/>
  <c r="D944" i="38"/>
  <c r="C944" i="38"/>
  <c r="D953" i="38"/>
  <c r="C953" i="38"/>
  <c r="D959" i="38"/>
  <c r="C959" i="38"/>
  <c r="D968" i="38"/>
  <c r="C968" i="38"/>
  <c r="D977" i="38"/>
  <c r="C977" i="38"/>
  <c r="D987" i="38"/>
  <c r="C987" i="38"/>
  <c r="D997" i="38"/>
  <c r="C997" i="38"/>
  <c r="D14" i="38"/>
  <c r="E14" i="38"/>
  <c r="D42" i="38"/>
  <c r="G42" i="38"/>
  <c r="D62" i="38"/>
  <c r="E62" i="38"/>
  <c r="C65" i="38"/>
  <c r="D70" i="38"/>
  <c r="G70" i="38"/>
  <c r="C73" i="38"/>
  <c r="D78" i="38"/>
  <c r="G78" i="38"/>
  <c r="D82" i="38"/>
  <c r="E82" i="38"/>
  <c r="C90" i="38"/>
  <c r="C94" i="38"/>
  <c r="C103" i="38"/>
  <c r="C107" i="38"/>
  <c r="C112" i="38"/>
  <c r="C116" i="38"/>
  <c r="D121" i="38"/>
  <c r="G121" i="38"/>
  <c r="C125" i="38"/>
  <c r="G125" i="38"/>
  <c r="C129" i="38"/>
  <c r="E129" i="38"/>
  <c r="C135" i="38"/>
  <c r="C139" i="38"/>
  <c r="C142" i="38"/>
  <c r="G142" i="38"/>
  <c r="C147" i="38"/>
  <c r="G147" i="38"/>
  <c r="C150" i="38"/>
  <c r="E150" i="38"/>
  <c r="C153" i="38"/>
  <c r="E153" i="38"/>
  <c r="C157" i="38"/>
  <c r="G157" i="38"/>
  <c r="C162" i="38"/>
  <c r="G162" i="38"/>
  <c r="C165" i="38"/>
  <c r="G165" i="38"/>
  <c r="C171" i="38"/>
  <c r="C177" i="38"/>
  <c r="C183" i="38"/>
  <c r="C186" i="38"/>
  <c r="G186" i="38"/>
  <c r="C193" i="38"/>
  <c r="C197" i="38"/>
  <c r="D205" i="38"/>
  <c r="C205" i="38"/>
  <c r="C207" i="38"/>
  <c r="C212" i="38"/>
  <c r="G212" i="38"/>
  <c r="D225" i="38"/>
  <c r="C225" i="38"/>
  <c r="D226" i="38"/>
  <c r="C226" i="38"/>
  <c r="D238" i="38"/>
  <c r="C238" i="38"/>
  <c r="D239" i="38"/>
  <c r="C239" i="38"/>
  <c r="D245" i="38"/>
  <c r="C245" i="38"/>
  <c r="D258" i="38"/>
  <c r="C258" i="38"/>
  <c r="D270" i="38"/>
  <c r="C270" i="38"/>
  <c r="D271" i="38"/>
  <c r="C271" i="38"/>
  <c r="D277" i="38"/>
  <c r="C277" i="38"/>
  <c r="D290" i="38"/>
  <c r="C290" i="38"/>
  <c r="D302" i="38"/>
  <c r="C302" i="38"/>
  <c r="D303" i="38"/>
  <c r="C303" i="38"/>
  <c r="D309" i="38"/>
  <c r="C309" i="38"/>
  <c r="D322" i="38"/>
  <c r="C322" i="38"/>
  <c r="D334" i="38"/>
  <c r="C334" i="38"/>
  <c r="D335" i="38"/>
  <c r="C335" i="38"/>
  <c r="D341" i="38"/>
  <c r="C341" i="38"/>
  <c r="D354" i="38"/>
  <c r="C354" i="38"/>
  <c r="D366" i="38"/>
  <c r="C366" i="38"/>
  <c r="D367" i="38"/>
  <c r="C367" i="38"/>
  <c r="D373" i="38"/>
  <c r="C373" i="38"/>
  <c r="D386" i="38"/>
  <c r="C386" i="38"/>
  <c r="D398" i="38"/>
  <c r="C398" i="38"/>
  <c r="D399" i="38"/>
  <c r="C399" i="38"/>
  <c r="D405" i="38"/>
  <c r="C405" i="38"/>
  <c r="D418" i="38"/>
  <c r="C418" i="38"/>
  <c r="D430" i="38"/>
  <c r="C430" i="38"/>
  <c r="D431" i="38"/>
  <c r="C431" i="38"/>
  <c r="D437" i="38"/>
  <c r="C437" i="38"/>
  <c r="D16" i="38"/>
  <c r="G16" i="38"/>
  <c r="D44" i="38"/>
  <c r="E44" i="38"/>
  <c r="D66" i="38"/>
  <c r="E66" i="38"/>
  <c r="D74" i="38"/>
  <c r="E74" i="38"/>
  <c r="D83" i="38"/>
  <c r="E83" i="38"/>
  <c r="C95" i="38"/>
  <c r="C99" i="38"/>
  <c r="C104" i="38"/>
  <c r="C108" i="38"/>
  <c r="C114" i="38"/>
  <c r="D117" i="38"/>
  <c r="E117" i="38"/>
  <c r="D122" i="38"/>
  <c r="E122" i="38"/>
  <c r="C127" i="38"/>
  <c r="G127" i="38"/>
  <c r="C131" i="38"/>
  <c r="G131" i="38"/>
  <c r="C140" i="38"/>
  <c r="C143" i="38"/>
  <c r="E143" i="38"/>
  <c r="C148" i="38"/>
  <c r="G148" i="38"/>
  <c r="C154" i="38"/>
  <c r="G154" i="38"/>
  <c r="C163" i="38"/>
  <c r="G163" i="38"/>
  <c r="C166" i="38"/>
  <c r="E166" i="38"/>
  <c r="C169" i="38"/>
  <c r="E169" i="38"/>
  <c r="C173" i="38"/>
  <c r="C178" i="38"/>
  <c r="C181" i="38"/>
  <c r="C187" i="38"/>
  <c r="G187" i="38"/>
  <c r="C191" i="38"/>
  <c r="C194" i="38"/>
  <c r="E194" i="38"/>
  <c r="D201" i="38"/>
  <c r="C201" i="38"/>
  <c r="C204" i="38"/>
  <c r="G204" i="38"/>
  <c r="D215" i="38"/>
  <c r="C215" i="38"/>
  <c r="D223" i="38"/>
  <c r="C223" i="38"/>
  <c r="D232" i="38"/>
  <c r="C232" i="38"/>
  <c r="D233" i="38"/>
  <c r="C233" i="38"/>
  <c r="D251" i="38"/>
  <c r="C251" i="38"/>
  <c r="D252" i="38"/>
  <c r="C252" i="38"/>
  <c r="D264" i="38"/>
  <c r="C264" i="38"/>
  <c r="D265" i="38"/>
  <c r="C265" i="38"/>
  <c r="D283" i="38"/>
  <c r="C283" i="38"/>
  <c r="D284" i="38"/>
  <c r="C284" i="38"/>
  <c r="D296" i="38"/>
  <c r="C296" i="38"/>
  <c r="D297" i="38"/>
  <c r="C297" i="38"/>
  <c r="G301" i="38"/>
  <c r="D315" i="38"/>
  <c r="C315" i="38"/>
  <c r="D316" i="38"/>
  <c r="C316" i="38"/>
  <c r="E321" i="38"/>
  <c r="D328" i="38"/>
  <c r="C328" i="38"/>
  <c r="D329" i="38"/>
  <c r="C329" i="38"/>
  <c r="D347" i="38"/>
  <c r="C347" i="38"/>
  <c r="D348" i="38"/>
  <c r="C348" i="38"/>
  <c r="D360" i="38"/>
  <c r="C360" i="38"/>
  <c r="D361" i="38"/>
  <c r="C361" i="38"/>
  <c r="D379" i="38"/>
  <c r="C379" i="38"/>
  <c r="D380" i="38"/>
  <c r="C380" i="38"/>
  <c r="D392" i="38"/>
  <c r="C392" i="38"/>
  <c r="G392" i="38"/>
  <c r="D393" i="38"/>
  <c r="C393" i="38"/>
  <c r="D411" i="38"/>
  <c r="C411" i="38"/>
  <c r="D412" i="38"/>
  <c r="C412" i="38"/>
  <c r="D424" i="38"/>
  <c r="C424" i="38"/>
  <c r="D425" i="38"/>
  <c r="C425" i="38"/>
  <c r="D446" i="38"/>
  <c r="C446" i="38"/>
  <c r="D447" i="38"/>
  <c r="C447" i="38"/>
  <c r="D456" i="38"/>
  <c r="C456" i="38"/>
  <c r="D458" i="38"/>
  <c r="C458" i="38"/>
  <c r="D467" i="38"/>
  <c r="C467" i="38"/>
  <c r="D468" i="38"/>
  <c r="C468" i="38"/>
  <c r="D480" i="38"/>
  <c r="C480" i="38"/>
  <c r="D482" i="38"/>
  <c r="C482" i="38"/>
  <c r="C508" i="38"/>
  <c r="D508" i="38"/>
  <c r="C151" i="38"/>
  <c r="D229" i="38"/>
  <c r="C229" i="38"/>
  <c r="D242" i="38"/>
  <c r="C242" i="38"/>
  <c r="D254" i="38"/>
  <c r="C254" i="38"/>
  <c r="D255" i="38"/>
  <c r="C255" i="38"/>
  <c r="D261" i="38"/>
  <c r="C261" i="38"/>
  <c r="D274" i="38"/>
  <c r="C274" i="38"/>
  <c r="D286" i="38"/>
  <c r="C286" i="38"/>
  <c r="D287" i="38"/>
  <c r="C287" i="38"/>
  <c r="D293" i="38"/>
  <c r="C293" i="38"/>
  <c r="D306" i="38"/>
  <c r="C306" i="38"/>
  <c r="D318" i="38"/>
  <c r="C318" i="38"/>
  <c r="D319" i="38"/>
  <c r="C319" i="38"/>
  <c r="D325" i="38"/>
  <c r="C325" i="38"/>
  <c r="D338" i="38"/>
  <c r="C338" i="38"/>
  <c r="D350" i="38"/>
  <c r="C350" i="38"/>
  <c r="D351" i="38"/>
  <c r="C351" i="38"/>
  <c r="D357" i="38"/>
  <c r="C357" i="38"/>
  <c r="D370" i="38"/>
  <c r="C370" i="38"/>
  <c r="D382" i="38"/>
  <c r="C382" i="38"/>
  <c r="D383" i="38"/>
  <c r="C383" i="38"/>
  <c r="D389" i="38"/>
  <c r="C389" i="38"/>
  <c r="D402" i="38"/>
  <c r="C402" i="38"/>
  <c r="D414" i="38"/>
  <c r="C414" i="38"/>
  <c r="D415" i="38"/>
  <c r="C415" i="38"/>
  <c r="D421" i="38"/>
  <c r="C421" i="38"/>
  <c r="D434" i="38"/>
  <c r="C434" i="38"/>
  <c r="C86" i="38"/>
  <c r="D209" i="38"/>
  <c r="C209" i="38"/>
  <c r="C211" i="38"/>
  <c r="D218" i="38"/>
  <c r="C218" i="38"/>
  <c r="D219" i="38"/>
  <c r="C219" i="38"/>
  <c r="D235" i="38"/>
  <c r="C235" i="38"/>
  <c r="D236" i="38"/>
  <c r="C236" i="38"/>
  <c r="D248" i="38"/>
  <c r="C248" i="38"/>
  <c r="D249" i="38"/>
  <c r="C249" i="38"/>
  <c r="D267" i="38"/>
  <c r="C267" i="38"/>
  <c r="D268" i="38"/>
  <c r="C268" i="38"/>
  <c r="D280" i="38"/>
  <c r="C280" i="38"/>
  <c r="D281" i="38"/>
  <c r="C281" i="38"/>
  <c r="E285" i="38"/>
  <c r="D299" i="38"/>
  <c r="C299" i="38"/>
  <c r="D300" i="38"/>
  <c r="C300" i="38"/>
  <c r="D312" i="38"/>
  <c r="C312" i="38"/>
  <c r="D313" i="38"/>
  <c r="C313" i="38"/>
  <c r="E317" i="38"/>
  <c r="D331" i="38"/>
  <c r="C331" i="38"/>
  <c r="D332" i="38"/>
  <c r="C332" i="38"/>
  <c r="D344" i="38"/>
  <c r="C344" i="38"/>
  <c r="D345" i="38"/>
  <c r="C345" i="38"/>
  <c r="D363" i="38"/>
  <c r="C363" i="38"/>
  <c r="D364" i="38"/>
  <c r="C364" i="38"/>
  <c r="D376" i="38"/>
  <c r="C376" i="38"/>
  <c r="D377" i="38"/>
  <c r="C377" i="38"/>
  <c r="D395" i="38"/>
  <c r="C395" i="38"/>
  <c r="D396" i="38"/>
  <c r="C396" i="38"/>
  <c r="D408" i="38"/>
  <c r="C408" i="38"/>
  <c r="D409" i="38"/>
  <c r="C409" i="38"/>
  <c r="D427" i="38"/>
  <c r="C427" i="38"/>
  <c r="D428" i="38"/>
  <c r="C428" i="38"/>
  <c r="D440" i="38"/>
  <c r="C440" i="38"/>
  <c r="D442" i="38"/>
  <c r="C442" i="38"/>
  <c r="D451" i="38"/>
  <c r="C451" i="38"/>
  <c r="D452" i="38"/>
  <c r="C452" i="38"/>
  <c r="D462" i="38"/>
  <c r="C462" i="38"/>
  <c r="D463" i="38"/>
  <c r="C463" i="38"/>
  <c r="D472" i="38"/>
  <c r="C472" i="38"/>
  <c r="D474" i="38"/>
  <c r="C474" i="38"/>
  <c r="D488" i="38"/>
  <c r="C488" i="38"/>
  <c r="C500" i="38"/>
  <c r="D500" i="38"/>
  <c r="C511" i="38"/>
  <c r="D511" i="38"/>
  <c r="G310" i="38"/>
  <c r="E323" i="38"/>
  <c r="G326" i="38"/>
  <c r="E419" i="38"/>
  <c r="D532" i="38"/>
  <c r="C541" i="38"/>
  <c r="D550" i="38"/>
  <c r="G550" i="38"/>
  <c r="D562" i="38"/>
  <c r="G562" i="38"/>
  <c r="C567" i="38"/>
  <c r="G567" i="38"/>
  <c r="D571" i="38"/>
  <c r="E571" i="38"/>
  <c r="C585" i="38"/>
  <c r="D594" i="38"/>
  <c r="G594" i="38"/>
  <c r="C599" i="38"/>
  <c r="D603" i="38"/>
  <c r="E603" i="38"/>
  <c r="C617" i="38"/>
  <c r="D625" i="38"/>
  <c r="G625" i="38"/>
  <c r="D630" i="38"/>
  <c r="C639" i="38"/>
  <c r="C641" i="38"/>
  <c r="G641" i="38"/>
  <c r="C647" i="38"/>
  <c r="C655" i="38"/>
  <c r="D659" i="38"/>
  <c r="E659" i="38"/>
  <c r="D666" i="38"/>
  <c r="G666" i="38"/>
  <c r="C671" i="38"/>
  <c r="C677" i="38"/>
  <c r="G677" i="38"/>
  <c r="D682" i="38"/>
  <c r="G682" i="38"/>
  <c r="G687" i="38"/>
  <c r="C691" i="38"/>
  <c r="D691" i="38"/>
  <c r="C695" i="38"/>
  <c r="C703" i="38"/>
  <c r="E703" i="38"/>
  <c r="D710" i="38"/>
  <c r="C710" i="38"/>
  <c r="C716" i="38"/>
  <c r="D716" i="38"/>
  <c r="C732" i="38"/>
  <c r="D732" i="38"/>
  <c r="D733" i="38"/>
  <c r="C733" i="38"/>
  <c r="D740" i="38"/>
  <c r="C740" i="38"/>
  <c r="D751" i="38"/>
  <c r="C751" i="38"/>
  <c r="D756" i="38"/>
  <c r="G756" i="38"/>
  <c r="D758" i="38"/>
  <c r="C758" i="38"/>
  <c r="D773" i="38"/>
  <c r="C773" i="38"/>
  <c r="D774" i="38"/>
  <c r="C774" i="38"/>
  <c r="D783" i="38"/>
  <c r="C783" i="38"/>
  <c r="D784" i="38"/>
  <c r="C784" i="38"/>
  <c r="D789" i="38"/>
  <c r="C789" i="38"/>
  <c r="D791" i="38"/>
  <c r="C791" i="38"/>
  <c r="D795" i="38"/>
  <c r="C795" i="38"/>
  <c r="D819" i="38"/>
  <c r="C819" i="38"/>
  <c r="D833" i="38"/>
  <c r="C833" i="38"/>
  <c r="D859" i="38"/>
  <c r="C859" i="38"/>
  <c r="D861" i="38"/>
  <c r="C861" i="38"/>
  <c r="G314" i="38"/>
  <c r="C490" i="38"/>
  <c r="D494" i="38"/>
  <c r="G507" i="38"/>
  <c r="C515" i="38"/>
  <c r="C523" i="38"/>
  <c r="D526" i="38"/>
  <c r="E526" i="38"/>
  <c r="D542" i="38"/>
  <c r="G542" i="38"/>
  <c r="D544" i="38"/>
  <c r="E544" i="38"/>
  <c r="D558" i="38"/>
  <c r="G558" i="38"/>
  <c r="D563" i="38"/>
  <c r="E563" i="38"/>
  <c r="C573" i="38"/>
  <c r="G573" i="38"/>
  <c r="D582" i="38"/>
  <c r="G582" i="38"/>
  <c r="D590" i="38"/>
  <c r="G590" i="38"/>
  <c r="D595" i="38"/>
  <c r="C605" i="38"/>
  <c r="E605" i="38"/>
  <c r="D614" i="38"/>
  <c r="E614" i="38"/>
  <c r="D622" i="38"/>
  <c r="G622" i="38"/>
  <c r="D626" i="38"/>
  <c r="D635" i="38"/>
  <c r="D662" i="38"/>
  <c r="E662" i="38"/>
  <c r="D667" i="38"/>
  <c r="E667" i="38"/>
  <c r="D678" i="38"/>
  <c r="G678" i="38"/>
  <c r="C686" i="38"/>
  <c r="D686" i="38"/>
  <c r="D690" i="38"/>
  <c r="D698" i="38"/>
  <c r="D707" i="38"/>
  <c r="C707" i="38"/>
  <c r="C709" i="38"/>
  <c r="G709" i="38"/>
  <c r="D713" i="38"/>
  <c r="C713" i="38"/>
  <c r="C715" i="38"/>
  <c r="G715" i="38"/>
  <c r="D718" i="38"/>
  <c r="C718" i="38"/>
  <c r="D719" i="38"/>
  <c r="C719" i="38"/>
  <c r="D726" i="38"/>
  <c r="C726" i="38"/>
  <c r="D746" i="38"/>
  <c r="C746" i="38"/>
  <c r="D761" i="38"/>
  <c r="C761" i="38"/>
  <c r="D762" i="38"/>
  <c r="C762" i="38"/>
  <c r="C781" i="38"/>
  <c r="D805" i="38"/>
  <c r="C805" i="38"/>
  <c r="D807" i="38"/>
  <c r="C807" i="38"/>
  <c r="D812" i="38"/>
  <c r="C812" i="38"/>
  <c r="D824" i="38"/>
  <c r="C824" i="38"/>
  <c r="D842" i="38"/>
  <c r="C842" i="38"/>
  <c r="D849" i="38"/>
  <c r="C849" i="38"/>
  <c r="C850" i="38"/>
  <c r="D850" i="38"/>
  <c r="C702" i="38"/>
  <c r="D702" i="38"/>
  <c r="D729" i="38"/>
  <c r="C729" i="38"/>
  <c r="D730" i="38"/>
  <c r="C730" i="38"/>
  <c r="D735" i="38"/>
  <c r="C735" i="38"/>
  <c r="D737" i="38"/>
  <c r="C737" i="38"/>
  <c r="D743" i="38"/>
  <c r="C743" i="38"/>
  <c r="D755" i="38"/>
  <c r="C755" i="38"/>
  <c r="D769" i="38"/>
  <c r="C769" i="38"/>
  <c r="D778" i="38"/>
  <c r="C778" i="38"/>
  <c r="C786" i="38"/>
  <c r="D786" i="38"/>
  <c r="D787" i="38"/>
  <c r="C787" i="38"/>
  <c r="D793" i="38"/>
  <c r="C793" i="38"/>
  <c r="D799" i="38"/>
  <c r="C799" i="38"/>
  <c r="D800" i="38"/>
  <c r="C800" i="38"/>
  <c r="D815" i="38"/>
  <c r="C815" i="38"/>
  <c r="D816" i="38"/>
  <c r="C816" i="38"/>
  <c r="D821" i="38"/>
  <c r="C821" i="38"/>
  <c r="D836" i="38"/>
  <c r="C836" i="38"/>
  <c r="G623" i="38"/>
  <c r="D723" i="38"/>
  <c r="C723" i="38"/>
  <c r="C727" i="38"/>
  <c r="D765" i="38"/>
  <c r="C765" i="38"/>
  <c r="D780" i="38"/>
  <c r="C780" i="38"/>
  <c r="D801" i="38"/>
  <c r="C801" i="38"/>
  <c r="C802" i="38"/>
  <c r="D802" i="38"/>
  <c r="D809" i="38"/>
  <c r="C809" i="38"/>
  <c r="C813" i="38"/>
  <c r="D826" i="38"/>
  <c r="C826" i="38"/>
  <c r="D839" i="38"/>
  <c r="C839" i="38"/>
  <c r="D844" i="38"/>
  <c r="C844" i="38"/>
  <c r="D852" i="38"/>
  <c r="C852" i="38"/>
  <c r="D853" i="38"/>
  <c r="C853" i="38"/>
  <c r="G741" i="38"/>
  <c r="G858" i="38"/>
  <c r="C860" i="38"/>
  <c r="C863" i="38"/>
  <c r="C865" i="38"/>
  <c r="C869" i="38"/>
  <c r="D872" i="38"/>
  <c r="C872" i="38"/>
  <c r="C883" i="38"/>
  <c r="D884" i="38"/>
  <c r="C884" i="38"/>
  <c r="D899" i="38"/>
  <c r="C899" i="38"/>
  <c r="G909" i="38"/>
  <c r="C911" i="38"/>
  <c r="D920" i="38"/>
  <c r="C920" i="38"/>
  <c r="D924" i="38"/>
  <c r="C924" i="38"/>
  <c r="C928" i="38"/>
  <c r="C941" i="38"/>
  <c r="E941" i="38"/>
  <c r="D952" i="38"/>
  <c r="C952" i="38"/>
  <c r="D956" i="38"/>
  <c r="C956" i="38"/>
  <c r="C960" i="38"/>
  <c r="E960" i="38"/>
  <c r="C973" i="38"/>
  <c r="D983" i="38"/>
  <c r="C983" i="38"/>
  <c r="D984" i="38"/>
  <c r="C984" i="38"/>
  <c r="E749" i="38"/>
  <c r="E754" i="38"/>
  <c r="E777" i="38"/>
  <c r="C864" i="38"/>
  <c r="D866" i="38"/>
  <c r="E866" i="38"/>
  <c r="C871" i="38"/>
  <c r="G871" i="38"/>
  <c r="C876" i="38"/>
  <c r="G876" i="38"/>
  <c r="C879" i="38"/>
  <c r="E879" i="38"/>
  <c r="D887" i="38"/>
  <c r="C887" i="38"/>
  <c r="C890" i="38"/>
  <c r="D891" i="38"/>
  <c r="C891" i="38"/>
  <c r="C892" i="38"/>
  <c r="D895" i="38"/>
  <c r="C895" i="38"/>
  <c r="D896" i="38"/>
  <c r="C896" i="38"/>
  <c r="D898" i="38"/>
  <c r="E898" i="38"/>
  <c r="C904" i="38"/>
  <c r="D915" i="38"/>
  <c r="C915" i="38"/>
  <c r="C919" i="38"/>
  <c r="D933" i="38"/>
  <c r="C933" i="38"/>
  <c r="C938" i="38"/>
  <c r="D939" i="38"/>
  <c r="C939" i="38"/>
  <c r="C946" i="38"/>
  <c r="D946" i="38"/>
  <c r="D947" i="38"/>
  <c r="C947" i="38"/>
  <c r="C951" i="38"/>
  <c r="D965" i="38"/>
  <c r="C965" i="38"/>
  <c r="D971" i="38"/>
  <c r="C971" i="38"/>
  <c r="C978" i="38"/>
  <c r="D978" i="38"/>
  <c r="D979" i="38"/>
  <c r="C979" i="38"/>
  <c r="C981" i="38"/>
  <c r="C989" i="38"/>
  <c r="E989" i="38"/>
  <c r="D1000" i="38"/>
  <c r="C1000" i="38"/>
  <c r="B124" i="39"/>
  <c r="C882" i="38"/>
  <c r="D882" i="38"/>
  <c r="G906" i="38"/>
  <c r="D907" i="38"/>
  <c r="C907" i="38"/>
  <c r="D993" i="38"/>
  <c r="C993" i="38"/>
  <c r="C994" i="38"/>
  <c r="D994" i="38"/>
  <c r="D875" i="38"/>
  <c r="C875" i="38"/>
  <c r="D889" i="38"/>
  <c r="C889" i="38"/>
  <c r="D929" i="38"/>
  <c r="C929" i="38"/>
  <c r="C930" i="38"/>
  <c r="D930" i="38"/>
  <c r="D937" i="38"/>
  <c r="C937" i="38"/>
  <c r="D961" i="38"/>
  <c r="C961" i="38"/>
  <c r="C962" i="38"/>
  <c r="D962" i="38"/>
  <c r="D969" i="38"/>
  <c r="C969" i="38"/>
  <c r="D988" i="38"/>
  <c r="C988" i="38"/>
  <c r="D901" i="38"/>
  <c r="C901" i="38"/>
  <c r="D905" i="38"/>
  <c r="C905" i="38"/>
  <c r="D912" i="38"/>
  <c r="C912" i="38"/>
  <c r="D943" i="38"/>
  <c r="C943" i="38"/>
  <c r="D975" i="38"/>
  <c r="C975" i="38"/>
  <c r="D996" i="38"/>
  <c r="C996" i="38"/>
  <c r="E931" i="38"/>
  <c r="E198" i="38"/>
  <c r="G198" i="38"/>
  <c r="D32" i="38"/>
  <c r="E32" i="38"/>
  <c r="D34" i="38"/>
  <c r="G34" i="38"/>
  <c r="D36" i="38"/>
  <c r="G36" i="38"/>
  <c r="D38" i="38"/>
  <c r="G38" i="38"/>
  <c r="D40" i="38"/>
  <c r="G40" i="38"/>
  <c r="C5" i="38"/>
  <c r="C7" i="38"/>
  <c r="C9" i="38"/>
  <c r="C11" i="38"/>
  <c r="C13" i="38"/>
  <c r="C15" i="38"/>
  <c r="C19" i="38"/>
  <c r="C21" i="38"/>
  <c r="C23" i="38"/>
  <c r="C25" i="38"/>
  <c r="C27" i="38"/>
  <c r="C29" i="38"/>
  <c r="C31" i="38"/>
  <c r="C33" i="38"/>
  <c r="C35" i="38"/>
  <c r="C37" i="38"/>
  <c r="C39" i="38"/>
  <c r="C41" i="38"/>
  <c r="C43" i="38"/>
  <c r="C45" i="38"/>
  <c r="C47" i="38"/>
  <c r="C49" i="38"/>
  <c r="C51" i="38"/>
  <c r="C53" i="38"/>
  <c r="C55" i="38"/>
  <c r="C57" i="38"/>
  <c r="C59" i="38"/>
  <c r="D64" i="38"/>
  <c r="G64" i="38"/>
  <c r="D72" i="38"/>
  <c r="G72" i="38"/>
  <c r="E79" i="38"/>
  <c r="D80" i="38"/>
  <c r="G80" i="38"/>
  <c r="G85" i="38"/>
  <c r="C89" i="38"/>
  <c r="C97" i="38"/>
  <c r="C105" i="38"/>
  <c r="C113" i="38"/>
  <c r="E118" i="38"/>
  <c r="D119" i="38"/>
  <c r="G119" i="38"/>
  <c r="D120" i="38"/>
  <c r="E120" i="38"/>
  <c r="C126" i="38"/>
  <c r="C134" i="38"/>
  <c r="D144" i="38"/>
  <c r="G144" i="38"/>
  <c r="D158" i="38"/>
  <c r="G158" i="38"/>
  <c r="D160" i="38"/>
  <c r="G160" i="38"/>
  <c r="D174" i="38"/>
  <c r="G174" i="38"/>
  <c r="D176" i="38"/>
  <c r="G176" i="38"/>
  <c r="D216" i="38"/>
  <c r="E216" i="38"/>
  <c r="E221" i="38"/>
  <c r="D6" i="38"/>
  <c r="G6" i="38"/>
  <c r="D8" i="38"/>
  <c r="G8" i="38"/>
  <c r="D10" i="38"/>
  <c r="E10" i="38"/>
  <c r="D12" i="38"/>
  <c r="G12" i="38"/>
  <c r="D46" i="38"/>
  <c r="G46" i="38"/>
  <c r="D48" i="38"/>
  <c r="G48" i="38"/>
  <c r="D50" i="38"/>
  <c r="G50" i="38"/>
  <c r="D52" i="38"/>
  <c r="E52" i="38"/>
  <c r="D54" i="38"/>
  <c r="G54" i="38"/>
  <c r="D56" i="38"/>
  <c r="E56" i="38"/>
  <c r="C18" i="38"/>
  <c r="C20" i="38"/>
  <c r="C22" i="38"/>
  <c r="C24" i="38"/>
  <c r="C26" i="38"/>
  <c r="C28" i="38"/>
  <c r="D60" i="38"/>
  <c r="G60" i="38"/>
  <c r="D68" i="38"/>
  <c r="E68" i="38"/>
  <c r="D76" i="38"/>
  <c r="G76" i="38"/>
  <c r="D84" i="38"/>
  <c r="C93" i="38"/>
  <c r="C101" i="38"/>
  <c r="C109" i="38"/>
  <c r="D115" i="38"/>
  <c r="E115" i="38"/>
  <c r="D123" i="38"/>
  <c r="E123" i="38"/>
  <c r="C130" i="38"/>
  <c r="C138" i="38"/>
  <c r="D152" i="38"/>
  <c r="G152" i="38"/>
  <c r="C156" i="38"/>
  <c r="D168" i="38"/>
  <c r="C172" i="38"/>
  <c r="C190" i="38"/>
  <c r="D200" i="38"/>
  <c r="G220" i="38"/>
  <c r="C222" i="38"/>
  <c r="G164" i="38"/>
  <c r="D199" i="38"/>
  <c r="C200" i="38"/>
  <c r="D208" i="38"/>
  <c r="G208" i="38"/>
  <c r="G213" i="38"/>
  <c r="E266" i="38"/>
  <c r="G272" i="38"/>
  <c r="G276" i="38"/>
  <c r="G288" i="38"/>
  <c r="G292" i="38"/>
  <c r="G304" i="38"/>
  <c r="E310" i="38"/>
  <c r="G324" i="38"/>
  <c r="G368" i="38"/>
  <c r="G372" i="38"/>
  <c r="E374" i="38"/>
  <c r="G384" i="38"/>
  <c r="E410" i="38"/>
  <c r="G432" i="38"/>
  <c r="C473" i="38"/>
  <c r="D473" i="38"/>
  <c r="C481" i="38"/>
  <c r="D481" i="38"/>
  <c r="C485" i="38"/>
  <c r="D485" i="38"/>
  <c r="G448" i="38"/>
  <c r="C479" i="38"/>
  <c r="D479" i="38"/>
  <c r="D441" i="38"/>
  <c r="E441" i="38"/>
  <c r="D445" i="38"/>
  <c r="E445" i="38"/>
  <c r="D449" i="38"/>
  <c r="G449" i="38"/>
  <c r="D453" i="38"/>
  <c r="E453" i="38"/>
  <c r="D457" i="38"/>
  <c r="E457" i="38"/>
  <c r="D461" i="38"/>
  <c r="E461" i="38"/>
  <c r="D465" i="38"/>
  <c r="G465" i="38"/>
  <c r="D469" i="38"/>
  <c r="E469" i="38"/>
  <c r="C477" i="38"/>
  <c r="D477" i="38"/>
  <c r="C475" i="38"/>
  <c r="D475" i="38"/>
  <c r="G478" i="38"/>
  <c r="D483" i="38"/>
  <c r="G483" i="38"/>
  <c r="D487" i="38"/>
  <c r="G487" i="38"/>
  <c r="D491" i="38"/>
  <c r="G491" i="38"/>
  <c r="E495" i="38"/>
  <c r="D503" i="38"/>
  <c r="G503" i="38"/>
  <c r="D519" i="38"/>
  <c r="E519" i="38"/>
  <c r="D535" i="38"/>
  <c r="D557" i="38"/>
  <c r="C557" i="38"/>
  <c r="D569" i="38"/>
  <c r="C569" i="38"/>
  <c r="E493" i="38"/>
  <c r="G493" i="38"/>
  <c r="C496" i="38"/>
  <c r="D496" i="38"/>
  <c r="G499" i="38"/>
  <c r="D502" i="38"/>
  <c r="E502" i="38"/>
  <c r="C505" i="38"/>
  <c r="D505" i="38"/>
  <c r="C512" i="38"/>
  <c r="D512" i="38"/>
  <c r="D518" i="38"/>
  <c r="E518" i="38"/>
  <c r="C521" i="38"/>
  <c r="D521" i="38"/>
  <c r="E525" i="38"/>
  <c r="C528" i="38"/>
  <c r="D528" i="38"/>
  <c r="G531" i="38"/>
  <c r="D534" i="38"/>
  <c r="E534" i="38"/>
  <c r="C560" i="38"/>
  <c r="D560" i="38"/>
  <c r="C572" i="38"/>
  <c r="D572" i="38"/>
  <c r="D489" i="38"/>
  <c r="G489" i="38"/>
  <c r="C540" i="38"/>
  <c r="D540" i="38"/>
  <c r="C554" i="38"/>
  <c r="D554" i="38"/>
  <c r="C497" i="38"/>
  <c r="D497" i="38"/>
  <c r="C504" i="38"/>
  <c r="D504" i="38"/>
  <c r="C513" i="38"/>
  <c r="D513" i="38"/>
  <c r="C520" i="38"/>
  <c r="D520" i="38"/>
  <c r="C529" i="38"/>
  <c r="D529" i="38"/>
  <c r="C555" i="38"/>
  <c r="D555" i="38"/>
  <c r="D536" i="38"/>
  <c r="G536" i="38"/>
  <c r="D537" i="38"/>
  <c r="G537" i="38"/>
  <c r="E539" i="38"/>
  <c r="D546" i="38"/>
  <c r="G546" i="38"/>
  <c r="C556" i="38"/>
  <c r="D556" i="38"/>
  <c r="D561" i="38"/>
  <c r="E561" i="38"/>
  <c r="D578" i="38"/>
  <c r="G578" i="38"/>
  <c r="D587" i="38"/>
  <c r="E587" i="38"/>
  <c r="C588" i="38"/>
  <c r="D588" i="38"/>
  <c r="C589" i="38"/>
  <c r="D592" i="38"/>
  <c r="E592" i="38"/>
  <c r="D593" i="38"/>
  <c r="E593" i="38"/>
  <c r="C601" i="38"/>
  <c r="G608" i="38"/>
  <c r="D610" i="38"/>
  <c r="E610" i="38"/>
  <c r="D619" i="38"/>
  <c r="E619" i="38"/>
  <c r="C620" i="38"/>
  <c r="D620" i="38"/>
  <c r="C621" i="38"/>
  <c r="D624" i="38"/>
  <c r="E624" i="38"/>
  <c r="C633" i="38"/>
  <c r="D651" i="38"/>
  <c r="E651" i="38"/>
  <c r="C652" i="38"/>
  <c r="D652" i="38"/>
  <c r="C653" i="38"/>
  <c r="C661" i="38"/>
  <c r="C665" i="38"/>
  <c r="D681" i="38"/>
  <c r="C681" i="38"/>
  <c r="D697" i="38"/>
  <c r="C697" i="38"/>
  <c r="C564" i="38"/>
  <c r="D564" i="38"/>
  <c r="D586" i="38"/>
  <c r="G586" i="38"/>
  <c r="C596" i="38"/>
  <c r="D596" i="38"/>
  <c r="E609" i="38"/>
  <c r="D618" i="38"/>
  <c r="G618" i="38"/>
  <c r="E623" i="38"/>
  <c r="C628" i="38"/>
  <c r="D628" i="38"/>
  <c r="D650" i="38"/>
  <c r="C660" i="38"/>
  <c r="D660" i="38"/>
  <c r="C664" i="38"/>
  <c r="D664" i="38"/>
  <c r="C672" i="38"/>
  <c r="D672" i="38"/>
  <c r="C688" i="38"/>
  <c r="D688" i="38"/>
  <c r="C704" i="38"/>
  <c r="D704" i="38"/>
  <c r="E706" i="38"/>
  <c r="C604" i="38"/>
  <c r="D604" i="38"/>
  <c r="C636" i="38"/>
  <c r="D636" i="38"/>
  <c r="E649" i="38"/>
  <c r="G649" i="38"/>
  <c r="C656" i="38"/>
  <c r="D656" i="38"/>
  <c r="D673" i="38"/>
  <c r="C673" i="38"/>
  <c r="E685" i="38"/>
  <c r="D689" i="38"/>
  <c r="C689" i="38"/>
  <c r="D705" i="38"/>
  <c r="C705" i="38"/>
  <c r="G492" i="38"/>
  <c r="D498" i="38"/>
  <c r="E498" i="38"/>
  <c r="D506" i="38"/>
  <c r="G506" i="38"/>
  <c r="D514" i="38"/>
  <c r="E514" i="38"/>
  <c r="D522" i="38"/>
  <c r="G522" i="38"/>
  <c r="D530" i="38"/>
  <c r="E530" i="38"/>
  <c r="D538" i="38"/>
  <c r="E538" i="38"/>
  <c r="D547" i="38"/>
  <c r="G547" i="38"/>
  <c r="C548" i="38"/>
  <c r="D548" i="38"/>
  <c r="C549" i="38"/>
  <c r="D552" i="38"/>
  <c r="G552" i="38"/>
  <c r="D570" i="38"/>
  <c r="G570" i="38"/>
  <c r="D579" i="38"/>
  <c r="E579" i="38"/>
  <c r="C580" i="38"/>
  <c r="D580" i="38"/>
  <c r="C581" i="38"/>
  <c r="G583" i="38"/>
  <c r="D584" i="38"/>
  <c r="E584" i="38"/>
  <c r="G597" i="38"/>
  <c r="D602" i="38"/>
  <c r="G602" i="38"/>
  <c r="E608" i="38"/>
  <c r="D611" i="38"/>
  <c r="G611" i="38"/>
  <c r="C612" i="38"/>
  <c r="D612" i="38"/>
  <c r="C613" i="38"/>
  <c r="D616" i="38"/>
  <c r="G616" i="38"/>
  <c r="D634" i="38"/>
  <c r="G634" i="38"/>
  <c r="D643" i="38"/>
  <c r="E643" i="38"/>
  <c r="C644" i="38"/>
  <c r="D644" i="38"/>
  <c r="C645" i="38"/>
  <c r="D648" i="38"/>
  <c r="E648" i="38"/>
  <c r="C680" i="38"/>
  <c r="D680" i="38"/>
  <c r="C696" i="38"/>
  <c r="D696" i="38"/>
  <c r="E725" i="38"/>
  <c r="G785" i="38"/>
  <c r="G654" i="38"/>
  <c r="D668" i="38"/>
  <c r="G668" i="38"/>
  <c r="D676" i="38"/>
  <c r="E676" i="38"/>
  <c r="D684" i="38"/>
  <c r="G684" i="38"/>
  <c r="D692" i="38"/>
  <c r="E692" i="38"/>
  <c r="D700" i="38"/>
  <c r="G700" i="38"/>
  <c r="D712" i="38"/>
  <c r="E712" i="38"/>
  <c r="D728" i="38"/>
  <c r="E728" i="38"/>
  <c r="E739" i="38"/>
  <c r="D744" i="38"/>
  <c r="E744" i="38"/>
  <c r="E745" i="38"/>
  <c r="C748" i="38"/>
  <c r="D760" i="38"/>
  <c r="G760" i="38"/>
  <c r="C764" i="38"/>
  <c r="D772" i="38"/>
  <c r="E772" i="38"/>
  <c r="D776" i="38"/>
  <c r="G776" i="38"/>
  <c r="G777" i="38"/>
  <c r="E788" i="38"/>
  <c r="G747" i="38"/>
  <c r="C750" i="38"/>
  <c r="C766" i="38"/>
  <c r="C790" i="38"/>
  <c r="D790" i="38"/>
  <c r="G658" i="38"/>
  <c r="E663" i="38"/>
  <c r="G674" i="38"/>
  <c r="E679" i="38"/>
  <c r="D720" i="38"/>
  <c r="E720" i="38"/>
  <c r="D736" i="38"/>
  <c r="G736" i="38"/>
  <c r="D752" i="38"/>
  <c r="E752" i="38"/>
  <c r="C782" i="38"/>
  <c r="D782" i="38"/>
  <c r="C806" i="38"/>
  <c r="D806" i="38"/>
  <c r="C814" i="38"/>
  <c r="D814" i="38"/>
  <c r="G834" i="38"/>
  <c r="C870" i="38"/>
  <c r="D870" i="38"/>
  <c r="C878" i="38"/>
  <c r="D878" i="38"/>
  <c r="G897" i="38"/>
  <c r="C798" i="38"/>
  <c r="D798" i="38"/>
  <c r="G811" i="38"/>
  <c r="G828" i="38"/>
  <c r="C854" i="38"/>
  <c r="D854" i="38"/>
  <c r="C862" i="38"/>
  <c r="D862" i="38"/>
  <c r="G873" i="38"/>
  <c r="C918" i="38"/>
  <c r="D918" i="38"/>
  <c r="E831" i="38"/>
  <c r="G831" i="38"/>
  <c r="C838" i="38"/>
  <c r="D838" i="38"/>
  <c r="C846" i="38"/>
  <c r="D846" i="38"/>
  <c r="E857" i="38"/>
  <c r="C902" i="38"/>
  <c r="D902" i="38"/>
  <c r="C910" i="38"/>
  <c r="D910" i="38"/>
  <c r="G948" i="38"/>
  <c r="C822" i="38"/>
  <c r="D822" i="38"/>
  <c r="C830" i="38"/>
  <c r="D830" i="38"/>
  <c r="G841" i="38"/>
  <c r="C886" i="38"/>
  <c r="D886" i="38"/>
  <c r="C894" i="38"/>
  <c r="D894" i="38"/>
  <c r="E794" i="38"/>
  <c r="E858" i="38"/>
  <c r="D934" i="38"/>
  <c r="E934" i="38"/>
  <c r="E935" i="38"/>
  <c r="D950" i="38"/>
  <c r="G950" i="38"/>
  <c r="D966" i="38"/>
  <c r="E966" i="38"/>
  <c r="D982" i="38"/>
  <c r="E982" i="38"/>
  <c r="E986" i="38"/>
  <c r="D998" i="38"/>
  <c r="G998" i="38"/>
  <c r="E932" i="38"/>
  <c r="G944" i="38"/>
  <c r="E921" i="38"/>
  <c r="D926" i="38"/>
  <c r="E926" i="38"/>
  <c r="D942" i="38"/>
  <c r="E942" i="38"/>
  <c r="D958" i="38"/>
  <c r="G958" i="38"/>
  <c r="D974" i="38"/>
  <c r="E974" i="38"/>
  <c r="D990" i="38"/>
  <c r="E990" i="38"/>
  <c r="E715" i="38"/>
  <c r="B715" i="38"/>
  <c r="J715" i="38"/>
  <c r="E294" i="38"/>
  <c r="B294" i="38"/>
  <c r="J294" i="38"/>
  <c r="G203" i="38"/>
  <c r="B203" i="38"/>
  <c r="J203" i="38"/>
  <c r="G320" i="38"/>
  <c r="B320" i="38"/>
  <c r="J320" i="38"/>
  <c r="E311" i="38"/>
  <c r="G237" i="38"/>
  <c r="B237" i="38"/>
  <c r="J237" i="38"/>
  <c r="E132" i="38"/>
  <c r="G269" i="38"/>
  <c r="B79" i="38"/>
  <c r="J79" i="38"/>
  <c r="B221" i="38"/>
  <c r="J221" i="38"/>
  <c r="B118" i="38"/>
  <c r="J118" i="38"/>
  <c r="G202" i="38"/>
  <c r="B202" i="38"/>
  <c r="B198" i="38"/>
  <c r="J198" i="38"/>
  <c r="B164" i="38"/>
  <c r="J164" i="38"/>
  <c r="B85" i="38"/>
  <c r="J85" i="38"/>
  <c r="B213" i="38"/>
  <c r="J213" i="38"/>
  <c r="B220" i="38"/>
  <c r="J220" i="38"/>
  <c r="G135" i="38"/>
  <c r="G217" i="38"/>
  <c r="E195" i="38"/>
  <c r="G701" i="38"/>
  <c r="G847" i="38"/>
  <c r="E906" i="38"/>
  <c r="B906" i="38"/>
  <c r="J906" i="38"/>
  <c r="E466" i="38"/>
  <c r="G444" i="38"/>
  <c r="E301" i="38"/>
  <c r="B301" i="38"/>
  <c r="J301" i="38"/>
  <c r="E269" i="38"/>
  <c r="G260" i="38"/>
  <c r="E913" i="38"/>
  <c r="G832" i="38"/>
  <c r="E970" i="38"/>
  <c r="E885" i="38"/>
  <c r="E734" i="38"/>
  <c r="E897" i="38"/>
  <c r="B897" i="38"/>
  <c r="J897" i="38"/>
  <c r="E362" i="38"/>
  <c r="E339" i="38"/>
  <c r="G963" i="38"/>
  <c r="E868" i="38"/>
  <c r="G797" i="38"/>
  <c r="E731" i="38"/>
  <c r="E717" i="38"/>
  <c r="E387" i="38"/>
  <c r="G323" i="38"/>
  <c r="B323" i="38"/>
  <c r="J323" i="38"/>
  <c r="E774" i="38"/>
  <c r="E758" i="38"/>
  <c r="E346" i="38"/>
  <c r="G880" i="38"/>
  <c r="E476" i="38"/>
  <c r="G416" i="38"/>
  <c r="E406" i="38"/>
  <c r="G400" i="38"/>
  <c r="G599" i="38"/>
  <c r="E378" i="38"/>
  <c r="E295" i="38"/>
  <c r="E263" i="38"/>
  <c r="G679" i="38"/>
  <c r="B679" i="38"/>
  <c r="J679" i="38"/>
  <c r="E314" i="38"/>
  <c r="B314" i="38"/>
  <c r="J314" i="38"/>
  <c r="G193" i="38"/>
  <c r="E274" i="38"/>
  <c r="G508" i="38"/>
  <c r="E944" i="38"/>
  <c r="B944" i="38"/>
  <c r="J944" i="38"/>
  <c r="E923" i="38"/>
  <c r="E627" i="38"/>
  <c r="E999" i="38"/>
  <c r="G931" i="38"/>
  <c r="B931" i="38"/>
  <c r="J931" i="38"/>
  <c r="G921" i="38"/>
  <c r="B921" i="38"/>
  <c r="J921" i="38"/>
  <c r="E841" i="38"/>
  <c r="B841" i="38"/>
  <c r="J841" i="38"/>
  <c r="E687" i="38"/>
  <c r="B687" i="38"/>
  <c r="J687" i="38"/>
  <c r="E448" i="38"/>
  <c r="B448" i="38"/>
  <c r="J448" i="38"/>
  <c r="E353" i="38"/>
  <c r="E337" i="38"/>
  <c r="E327" i="38"/>
  <c r="G972" i="38"/>
  <c r="G949" i="38"/>
  <c r="E888" i="38"/>
  <c r="B888" i="38"/>
  <c r="J888" i="38"/>
  <c r="E873" i="38"/>
  <c r="B873" i="38"/>
  <c r="J873" i="38"/>
  <c r="E811" i="38"/>
  <c r="B811" i="38"/>
  <c r="J811" i="38"/>
  <c r="G663" i="38"/>
  <c r="B663" i="38"/>
  <c r="J663" i="38"/>
  <c r="G486" i="38"/>
  <c r="G413" i="38"/>
  <c r="G404" i="38"/>
  <c r="E397" i="38"/>
  <c r="G388" i="38"/>
  <c r="E641" i="38"/>
  <c r="B641" i="38"/>
  <c r="J641" i="38"/>
  <c r="G525" i="38"/>
  <c r="B525" i="38"/>
  <c r="J525" i="38"/>
  <c r="G794" i="38"/>
  <c r="B794" i="38"/>
  <c r="J794" i="38"/>
  <c r="E607" i="38"/>
  <c r="G262" i="38"/>
  <c r="E747" i="38"/>
  <c r="B747" i="38"/>
  <c r="J747" i="38"/>
  <c r="G919" i="38"/>
  <c r="G848" i="38"/>
  <c r="G837" i="38"/>
  <c r="E775" i="38"/>
  <c r="G455" i="38"/>
  <c r="G436" i="38"/>
  <c r="E429" i="38"/>
  <c r="E342" i="38"/>
  <c r="G877" i="38"/>
  <c r="E671" i="38"/>
  <c r="G484" i="38"/>
  <c r="E394" i="38"/>
  <c r="E792" i="38"/>
  <c r="G285" i="38"/>
  <c r="B285" i="38"/>
  <c r="J285" i="38"/>
  <c r="E567" i="38"/>
  <c r="B567" i="38"/>
  <c r="J567" i="38"/>
  <c r="E326" i="38"/>
  <c r="B326" i="38"/>
  <c r="J326" i="38"/>
  <c r="G941" i="38"/>
  <c r="B941" i="38"/>
  <c r="J941" i="38"/>
  <c r="E916" i="38"/>
  <c r="G646" i="38"/>
  <c r="G903" i="38"/>
  <c r="G825" i="38"/>
  <c r="E785" i="38"/>
  <c r="B785" i="38"/>
  <c r="J785" i="38"/>
  <c r="E742" i="38"/>
  <c r="G927" i="38"/>
  <c r="G917" i="38"/>
  <c r="E695" i="38"/>
  <c r="G340" i="38"/>
  <c r="G989" i="38"/>
  <c r="B989" i="38"/>
  <c r="J989" i="38"/>
  <c r="G976" i="38"/>
  <c r="G964" i="38"/>
  <c r="E881" i="38"/>
  <c r="G820" i="38"/>
  <c r="E803" i="38"/>
  <c r="G721" i="38"/>
  <c r="G669" i="38"/>
  <c r="E657" i="38"/>
  <c r="G401" i="38"/>
  <c r="G517" i="38"/>
  <c r="G708" i="38"/>
  <c r="G617" i="38"/>
  <c r="G585" i="38"/>
  <c r="G381" i="38"/>
  <c r="G298" i="38"/>
  <c r="E291" i="38"/>
  <c r="E282" i="38"/>
  <c r="G275" i="38"/>
  <c r="G266" i="38"/>
  <c r="B266" i="38"/>
  <c r="J266" i="38"/>
  <c r="G565" i="38"/>
  <c r="E992" i="38"/>
  <c r="G685" i="38"/>
  <c r="B685" i="38"/>
  <c r="J685" i="38"/>
  <c r="G317" i="38"/>
  <c r="B317" i="38"/>
  <c r="J317" i="38"/>
  <c r="E903" i="38"/>
  <c r="B903" i="38"/>
  <c r="J903" i="38"/>
  <c r="E576" i="38"/>
  <c r="B576" i="38"/>
  <c r="J576" i="38"/>
  <c r="E938" i="38"/>
  <c r="E892" i="38"/>
  <c r="E880" i="38"/>
  <c r="E517" i="38"/>
  <c r="G308" i="38"/>
  <c r="B308" i="38"/>
  <c r="J308" i="38"/>
  <c r="G863" i="38"/>
  <c r="G291" i="38"/>
  <c r="G307" i="38"/>
  <c r="B307" i="38"/>
  <c r="J307" i="38"/>
  <c r="E167" i="38"/>
  <c r="G282" i="38"/>
  <c r="E275" i="38"/>
  <c r="G394" i="38"/>
  <c r="E823" i="38"/>
  <c r="B823" i="38"/>
  <c r="J823" i="38"/>
  <c r="G516" i="38"/>
  <c r="B516" i="38"/>
  <c r="J516" i="38"/>
  <c r="E545" i="38"/>
  <c r="B545" i="38"/>
  <c r="J545" i="38"/>
  <c r="E484" i="38"/>
  <c r="G466" i="38"/>
  <c r="E413" i="38"/>
  <c r="B413" i="38"/>
  <c r="J413" i="38"/>
  <c r="E694" i="38"/>
  <c r="B694" i="38"/>
  <c r="J694" i="38"/>
  <c r="E810" i="38"/>
  <c r="B810" i="38"/>
  <c r="J810" i="38"/>
  <c r="E598" i="38"/>
  <c r="B598" i="38"/>
  <c r="J598" i="38"/>
  <c r="E928" i="38"/>
  <c r="G703" i="38"/>
  <c r="B703" i="38"/>
  <c r="J703" i="38"/>
  <c r="E808" i="38"/>
  <c r="G792" i="38"/>
  <c r="G991" i="38"/>
  <c r="B991" i="38"/>
  <c r="J991" i="38"/>
  <c r="G940" i="38"/>
  <c r="B940" i="38"/>
  <c r="J940" i="38"/>
  <c r="E640" i="38"/>
  <c r="B640" i="38"/>
  <c r="J640" i="38"/>
  <c r="E501" i="38"/>
  <c r="B501" i="38"/>
  <c r="J501" i="38"/>
  <c r="E963" i="38"/>
  <c r="E919" i="38"/>
  <c r="G890" i="38"/>
  <c r="E471" i="38"/>
  <c r="B471" i="38"/>
  <c r="J471" i="38"/>
  <c r="G745" i="38"/>
  <c r="B745" i="38"/>
  <c r="J745" i="38"/>
  <c r="E384" i="38"/>
  <c r="B384" i="38"/>
  <c r="J384" i="38"/>
  <c r="E638" i="38"/>
  <c r="B638" i="38"/>
  <c r="J638" i="38"/>
  <c r="E566" i="38"/>
  <c r="B566" i="38"/>
  <c r="J566" i="38"/>
  <c r="G533" i="38"/>
  <c r="B533" i="38"/>
  <c r="J533" i="38"/>
  <c r="E298" i="38"/>
  <c r="G224" i="38"/>
  <c r="B224" i="38"/>
  <c r="J224" i="38"/>
  <c r="E869" i="38"/>
  <c r="E675" i="38"/>
  <c r="B675" i="38"/>
  <c r="J675" i="38"/>
  <c r="G647" i="38"/>
  <c r="G181" i="38"/>
  <c r="G104" i="38"/>
  <c r="G197" i="38"/>
  <c r="G749" i="38"/>
  <c r="B749" i="38"/>
  <c r="J749" i="38"/>
  <c r="G227" i="38"/>
  <c r="B227" i="38"/>
  <c r="J227" i="38"/>
  <c r="G992" i="38"/>
  <c r="G914" i="38"/>
  <c r="B914" i="38"/>
  <c r="J914" i="38"/>
  <c r="E796" i="38"/>
  <c r="B796" i="38"/>
  <c r="J796" i="38"/>
  <c r="G615" i="38"/>
  <c r="B615" i="38"/>
  <c r="J615" i="38"/>
  <c r="E192" i="38"/>
  <c r="G140" i="38"/>
  <c r="E99" i="38"/>
  <c r="E207" i="38"/>
  <c r="G139" i="38"/>
  <c r="G182" i="38"/>
  <c r="G91" i="38"/>
  <c r="E228" i="38"/>
  <c r="B228" i="38"/>
  <c r="J228" i="38"/>
  <c r="G128" i="38"/>
  <c r="G913" i="38"/>
  <c r="G524" i="38"/>
  <c r="B524" i="38"/>
  <c r="J524" i="38"/>
  <c r="G865" i="38"/>
  <c r="E288" i="38"/>
  <c r="B288" i="38"/>
  <c r="J288" i="38"/>
  <c r="G642" i="38"/>
  <c r="B642" i="38"/>
  <c r="J642" i="38"/>
  <c r="E470" i="38"/>
  <c r="B470" i="38"/>
  <c r="J470" i="38"/>
  <c r="G420" i="38"/>
  <c r="B420" i="38"/>
  <c r="J420" i="38"/>
  <c r="E981" i="38"/>
  <c r="E714" i="38"/>
  <c r="B714" i="38"/>
  <c r="J714" i="38"/>
  <c r="E423" i="38"/>
  <c r="B423" i="38"/>
  <c r="J423" i="38"/>
  <c r="E945" i="38"/>
  <c r="B945" i="38"/>
  <c r="J945" i="38"/>
  <c r="E486" i="38"/>
  <c r="E262" i="38"/>
  <c r="E972" i="38"/>
  <c r="G951" i="38"/>
  <c r="E515" i="38"/>
  <c r="E677" i="38"/>
  <c r="B677" i="38"/>
  <c r="J677" i="38"/>
  <c r="E278" i="38"/>
  <c r="G385" i="38"/>
  <c r="G321" i="38"/>
  <c r="B321" i="38"/>
  <c r="J321" i="38"/>
  <c r="G960" i="38"/>
  <c r="B960" i="38"/>
  <c r="J960" i="38"/>
  <c r="G767" i="38"/>
  <c r="E757" i="38"/>
  <c r="E693" i="38"/>
  <c r="E541" i="38"/>
  <c r="G460" i="38"/>
  <c r="G362" i="38"/>
  <c r="G355" i="38"/>
  <c r="G346" i="38"/>
  <c r="G330" i="38"/>
  <c r="G874" i="38"/>
  <c r="G731" i="38"/>
  <c r="G390" i="38"/>
  <c r="E279" i="38"/>
  <c r="G456" i="38"/>
  <c r="E290" i="38"/>
  <c r="E968" i="38"/>
  <c r="G953" i="38"/>
  <c r="E658" i="38"/>
  <c r="B658" i="38"/>
  <c r="J658" i="38"/>
  <c r="G609" i="38"/>
  <c r="B609" i="38"/>
  <c r="J609" i="38"/>
  <c r="G851" i="38"/>
  <c r="G337" i="38"/>
  <c r="G397" i="38"/>
  <c r="G754" i="38"/>
  <c r="B754" i="38"/>
  <c r="J754" i="38"/>
  <c r="E848" i="38"/>
  <c r="E837" i="38"/>
  <c r="G775" i="38"/>
  <c r="E455" i="38"/>
  <c r="E444" i="38"/>
  <c r="G429" i="38"/>
  <c r="E358" i="38"/>
  <c r="G955" i="38"/>
  <c r="G419" i="38"/>
  <c r="B419" i="38"/>
  <c r="J419" i="38"/>
  <c r="G410" i="38"/>
  <c r="B410" i="38"/>
  <c r="J410" i="38"/>
  <c r="E422" i="38"/>
  <c r="B422" i="38"/>
  <c r="J422" i="38"/>
  <c r="E709" i="38"/>
  <c r="B709" i="38"/>
  <c r="J709" i="38"/>
  <c r="B706" i="38"/>
  <c r="J706" i="38"/>
  <c r="G353" i="38"/>
  <c r="G574" i="38"/>
  <c r="B574" i="38"/>
  <c r="J574" i="38"/>
  <c r="G629" i="38"/>
  <c r="B629" i="38"/>
  <c r="J629" i="38"/>
  <c r="G631" i="38"/>
  <c r="B631" i="38"/>
  <c r="J631" i="38"/>
  <c r="E390" i="38"/>
  <c r="G523" i="38"/>
  <c r="G490" i="38"/>
  <c r="G371" i="38"/>
  <c r="B371" i="38"/>
  <c r="J371" i="38"/>
  <c r="E193" i="38"/>
  <c r="G406" i="38"/>
  <c r="E683" i="38"/>
  <c r="B683" i="38"/>
  <c r="J683" i="38"/>
  <c r="E260" i="38"/>
  <c r="G639" i="38"/>
  <c r="E289" i="38"/>
  <c r="E436" i="38"/>
  <c r="E606" i="38"/>
  <c r="B606" i="38"/>
  <c r="J606" i="38"/>
  <c r="E559" i="38"/>
  <c r="B559" i="38"/>
  <c r="J559" i="38"/>
  <c r="E330" i="38"/>
  <c r="G860" i="38"/>
  <c r="G563" i="38"/>
  <c r="B563" i="38"/>
  <c r="J563" i="38"/>
  <c r="E874" i="38"/>
  <c r="G818" i="38"/>
  <c r="B818" i="38"/>
  <c r="J818" i="38"/>
  <c r="E855" i="38"/>
  <c r="B855" i="38"/>
  <c r="J855" i="38"/>
  <c r="E594" i="38"/>
  <c r="B594" i="38"/>
  <c r="J594" i="38"/>
  <c r="E575" i="38"/>
  <c r="B575" i="38"/>
  <c r="J575" i="38"/>
  <c r="G699" i="38"/>
  <c r="B699" i="38"/>
  <c r="J699" i="38"/>
  <c r="G206" i="38"/>
  <c r="E973" i="38"/>
  <c r="E911" i="38"/>
  <c r="G655" i="38"/>
  <c r="E355" i="38"/>
  <c r="E87" i="38"/>
  <c r="E244" i="38"/>
  <c r="B244" i="38"/>
  <c r="J244" i="38"/>
  <c r="E100" i="38"/>
  <c r="G88" i="38"/>
  <c r="E732" i="38"/>
  <c r="E860" i="38"/>
  <c r="E490" i="38"/>
  <c r="E276" i="38"/>
  <c r="B276" i="38"/>
  <c r="J276" i="38"/>
  <c r="G887" i="38"/>
  <c r="G196" i="38"/>
  <c r="G185" i="38"/>
  <c r="B185" i="38"/>
  <c r="J185" i="38"/>
  <c r="G90" i="38"/>
  <c r="G81" i="38"/>
  <c r="G243" i="38"/>
  <c r="B243" i="38"/>
  <c r="J243" i="38"/>
  <c r="E984" i="38"/>
  <c r="G739" i="38"/>
  <c r="B739" i="38"/>
  <c r="J739" i="38"/>
  <c r="G155" i="38"/>
  <c r="B155" i="38"/>
  <c r="J155" i="38"/>
  <c r="G132" i="38"/>
  <c r="E95" i="38"/>
  <c r="E103" i="38"/>
  <c r="E149" i="38"/>
  <c r="G328" i="38"/>
  <c r="G180" i="38"/>
  <c r="B180" i="38"/>
  <c r="J180" i="38"/>
  <c r="E92" i="38"/>
  <c r="G175" i="38"/>
  <c r="B175" i="38"/>
  <c r="J175" i="38"/>
  <c r="E58" i="38"/>
  <c r="G116" i="38"/>
  <c r="G94" i="38"/>
  <c r="G973" i="38"/>
  <c r="E865" i="38"/>
  <c r="E523" i="38"/>
  <c r="E350" i="38"/>
  <c r="G892" i="38"/>
  <c r="E655" i="38"/>
  <c r="G605" i="38"/>
  <c r="B605" i="38"/>
  <c r="J605" i="38"/>
  <c r="G981" i="38"/>
  <c r="G879" i="38"/>
  <c r="B879" i="38"/>
  <c r="J879" i="38"/>
  <c r="E909" i="38"/>
  <c r="B909" i="38"/>
  <c r="J909" i="38"/>
  <c r="E398" i="38"/>
  <c r="E108" i="38"/>
  <c r="E124" i="38"/>
  <c r="G178" i="38"/>
  <c r="G124" i="38"/>
  <c r="E128" i="38"/>
  <c r="B128" i="38"/>
  <c r="J128" i="38"/>
  <c r="E573" i="38"/>
  <c r="B573" i="38"/>
  <c r="J573" i="38"/>
  <c r="E786" i="38"/>
  <c r="E978" i="38"/>
  <c r="E508" i="38"/>
  <c r="E459" i="38"/>
  <c r="B459" i="38"/>
  <c r="J459" i="38"/>
  <c r="G369" i="38"/>
  <c r="B369" i="38"/>
  <c r="J369" i="38"/>
  <c r="E827" i="38"/>
  <c r="E871" i="38"/>
  <c r="B871" i="38"/>
  <c r="J871" i="38"/>
  <c r="E562" i="38"/>
  <c r="B562" i="38"/>
  <c r="J562" i="38"/>
  <c r="E625" i="38"/>
  <c r="B625" i="38"/>
  <c r="J625" i="38"/>
  <c r="E306" i="38"/>
  <c r="E366" i="38"/>
  <c r="G438" i="38"/>
  <c r="B438" i="38"/>
  <c r="J438" i="38"/>
  <c r="G827" i="38"/>
  <c r="G997" i="38"/>
  <c r="E825" i="38"/>
  <c r="E770" i="38"/>
  <c r="E112" i="38"/>
  <c r="G103" i="38"/>
  <c r="E179" i="38"/>
  <c r="G87" i="38"/>
  <c r="E210" i="38"/>
  <c r="G947" i="38"/>
  <c r="E815" i="38"/>
  <c r="G849" i="38"/>
  <c r="E833" i="38"/>
  <c r="G773" i="38"/>
  <c r="E462" i="38"/>
  <c r="E987" i="38"/>
  <c r="G968" i="38"/>
  <c r="E953" i="38"/>
  <c r="G932" i="38"/>
  <c r="B932" i="38"/>
  <c r="J932" i="38"/>
  <c r="G900" i="38"/>
  <c r="E922" i="38"/>
  <c r="G850" i="38"/>
  <c r="G835" i="38"/>
  <c r="E976" i="38"/>
  <c r="E954" i="38"/>
  <c r="G881" i="38"/>
  <c r="G98" i="38"/>
  <c r="E104" i="38"/>
  <c r="E140" i="38"/>
  <c r="E171" i="38"/>
  <c r="G256" i="38"/>
  <c r="G102" i="38"/>
  <c r="E890" i="38"/>
  <c r="G869" i="38"/>
  <c r="G969" i="38"/>
  <c r="E270" i="38"/>
  <c r="G867" i="38"/>
  <c r="G339" i="38"/>
  <c r="G476" i="38"/>
  <c r="G928" i="38"/>
  <c r="G659" i="38"/>
  <c r="B659" i="38"/>
  <c r="J659" i="38"/>
  <c r="E639" i="38"/>
  <c r="G515" i="38"/>
  <c r="G802" i="38"/>
  <c r="E791" i="38"/>
  <c r="G758" i="38"/>
  <c r="G732" i="38"/>
  <c r="G312" i="38"/>
  <c r="G268" i="38"/>
  <c r="G670" i="38"/>
  <c r="G686" i="38"/>
  <c r="G511" i="38"/>
  <c r="G759" i="38"/>
  <c r="G464" i="38"/>
  <c r="E876" i="38"/>
  <c r="B876" i="38"/>
  <c r="J876" i="38"/>
  <c r="E863" i="38"/>
  <c r="G803" i="38"/>
  <c r="E738" i="38"/>
  <c r="E669" i="38"/>
  <c r="G657" i="38"/>
  <c r="E708" i="38"/>
  <c r="E617" i="38"/>
  <c r="E585" i="38"/>
  <c r="E381" i="38"/>
  <c r="G571" i="38"/>
  <c r="B571" i="38"/>
  <c r="J571" i="38"/>
  <c r="G791" i="38"/>
  <c r="G577" i="38"/>
  <c r="B577" i="38"/>
  <c r="J577" i="38"/>
  <c r="G544" i="38"/>
  <c r="B544" i="38"/>
  <c r="J544" i="38"/>
  <c r="E30" i="38"/>
  <c r="G987" i="38"/>
  <c r="G938" i="38"/>
  <c r="G724" i="38"/>
  <c r="B724" i="38"/>
  <c r="J724" i="38"/>
  <c r="E666" i="38"/>
  <c r="B666" i="38"/>
  <c r="J666" i="38"/>
  <c r="G600" i="38"/>
  <c r="B600" i="38"/>
  <c r="J600" i="38"/>
  <c r="B432" i="38"/>
  <c r="J432" i="38"/>
  <c r="E647" i="38"/>
  <c r="G295" i="38"/>
  <c r="G263" i="38"/>
  <c r="G986" i="38"/>
  <c r="B986" i="38"/>
  <c r="J986" i="38"/>
  <c r="E565" i="38"/>
  <c r="G717" i="38"/>
  <c r="E828" i="38"/>
  <c r="B828" i="38"/>
  <c r="J828" i="38"/>
  <c r="G96" i="38"/>
  <c r="B834" i="38"/>
  <c r="J834" i="38"/>
  <c r="G770" i="38"/>
  <c r="E904" i="38"/>
  <c r="G768" i="38"/>
  <c r="B768" i="38"/>
  <c r="J768" i="38"/>
  <c r="G695" i="38"/>
  <c r="E416" i="38"/>
  <c r="G106" i="38"/>
  <c r="E400" i="38"/>
  <c r="G250" i="38"/>
  <c r="G788" i="38"/>
  <c r="B788" i="38"/>
  <c r="J788" i="38"/>
  <c r="G868" i="38"/>
  <c r="G895" i="38"/>
  <c r="G117" i="38"/>
  <c r="B117" i="38"/>
  <c r="J117" i="38"/>
  <c r="E177" i="38"/>
  <c r="G73" i="38"/>
  <c r="G933" i="38"/>
  <c r="E905" i="38"/>
  <c r="E146" i="38"/>
  <c r="G114" i="38"/>
  <c r="E98" i="38"/>
  <c r="B98" i="38"/>
  <c r="J98" i="38"/>
  <c r="E110" i="38"/>
  <c r="G962" i="38"/>
  <c r="E847" i="38"/>
  <c r="G771" i="38"/>
  <c r="G742" i="38"/>
  <c r="E701" i="38"/>
  <c r="E917" i="38"/>
  <c r="E797" i="38"/>
  <c r="E147" i="38"/>
  <c r="G159" i="38"/>
  <c r="B159" i="38"/>
  <c r="J159" i="38"/>
  <c r="E230" i="38"/>
  <c r="B230" i="38"/>
  <c r="J230" i="38"/>
  <c r="G246" i="38"/>
  <c r="E184" i="38"/>
  <c r="E250" i="38"/>
  <c r="E234" i="38"/>
  <c r="B234" i="38"/>
  <c r="J234" i="38"/>
  <c r="G188" i="38"/>
  <c r="E197" i="38"/>
  <c r="B197" i="38"/>
  <c r="J197" i="38"/>
  <c r="G75" i="38"/>
  <c r="B75" i="38"/>
  <c r="J75" i="38"/>
  <c r="E182" i="38"/>
  <c r="G173" i="38"/>
  <c r="G82" i="38"/>
  <c r="B82" i="38"/>
  <c r="J82" i="38"/>
  <c r="E259" i="38"/>
  <c r="B259" i="38"/>
  <c r="J259" i="38"/>
  <c r="G247" i="38"/>
  <c r="E212" i="38"/>
  <c r="G231" i="38"/>
  <c r="B231" i="38"/>
  <c r="J231" i="38"/>
  <c r="E73" i="38"/>
  <c r="E69" i="38"/>
  <c r="E61" i="38"/>
  <c r="E77" i="38"/>
  <c r="G67" i="38"/>
  <c r="B67" i="38"/>
  <c r="J67" i="38"/>
  <c r="E81" i="38"/>
  <c r="G150" i="38"/>
  <c r="B150" i="38"/>
  <c r="J150" i="38"/>
  <c r="E181" i="38"/>
  <c r="G100" i="38"/>
  <c r="G241" i="38"/>
  <c r="B241" i="38"/>
  <c r="J241" i="38"/>
  <c r="E217" i="38"/>
  <c r="G253" i="38"/>
  <c r="E246" i="38"/>
  <c r="E141" i="38"/>
  <c r="E257" i="38"/>
  <c r="G111" i="38"/>
  <c r="G107" i="38"/>
  <c r="G199" i="38"/>
  <c r="E139" i="38"/>
  <c r="B139" i="38"/>
  <c r="J139" i="38"/>
  <c r="E240" i="38"/>
  <c r="B240" i="38"/>
  <c r="J240" i="38"/>
  <c r="G137" i="38"/>
  <c r="B137" i="38"/>
  <c r="J137" i="38"/>
  <c r="E96" i="38"/>
  <c r="G136" i="38"/>
  <c r="E214" i="38"/>
  <c r="E165" i="38"/>
  <c r="E88" i="38"/>
  <c r="E107" i="38"/>
  <c r="G61" i="38"/>
  <c r="E145" i="38"/>
  <c r="E133" i="38"/>
  <c r="G92" i="38"/>
  <c r="E253" i="38"/>
  <c r="G66" i="38"/>
  <c r="B66" i="38"/>
  <c r="J66" i="38"/>
  <c r="E111" i="38"/>
  <c r="E102" i="38"/>
  <c r="E189" i="38"/>
  <c r="E148" i="38"/>
  <c r="G44" i="38"/>
  <c r="E114" i="38"/>
  <c r="G177" i="38"/>
  <c r="E91" i="38"/>
  <c r="B91" i="38"/>
  <c r="J91" i="38"/>
  <c r="E247" i="38"/>
  <c r="G110" i="38"/>
  <c r="E154" i="38"/>
  <c r="E511" i="38"/>
  <c r="G344" i="38"/>
  <c r="G332" i="38"/>
  <c r="E414" i="38"/>
  <c r="E382" i="38"/>
  <c r="G380" i="38"/>
  <c r="G316" i="38"/>
  <c r="G296" i="38"/>
  <c r="E722" i="38"/>
  <c r="E401" i="38"/>
  <c r="G500" i="38"/>
  <c r="G300" i="38"/>
  <c r="G280" i="38"/>
  <c r="E415" i="38"/>
  <c r="E370" i="38"/>
  <c r="E318" i="38"/>
  <c r="G360" i="38"/>
  <c r="G348" i="38"/>
  <c r="E670" i="38"/>
  <c r="G627" i="38"/>
  <c r="G637" i="38"/>
  <c r="E985" i="38"/>
  <c r="G885" i="38"/>
  <c r="E817" i="38"/>
  <c r="G734" i="38"/>
  <c r="E856" i="38"/>
  <c r="G978" i="38"/>
  <c r="G815" i="38"/>
  <c r="E799" i="38"/>
  <c r="G787" i="38"/>
  <c r="G778" i="38"/>
  <c r="E842" i="38"/>
  <c r="E812" i="38"/>
  <c r="G718" i="38"/>
  <c r="E713" i="38"/>
  <c r="E1000" i="38"/>
  <c r="E887" i="38"/>
  <c r="G884" i="38"/>
  <c r="E872" i="38"/>
  <c r="G809" i="38"/>
  <c r="E801" i="38"/>
  <c r="E723" i="38"/>
  <c r="G833" i="38"/>
  <c r="E789" i="38"/>
  <c r="E783" i="38"/>
  <c r="G710" i="38"/>
  <c r="G396" i="38"/>
  <c r="G376" i="38"/>
  <c r="G364" i="38"/>
  <c r="E804" i="38"/>
  <c r="G836" i="38"/>
  <c r="E816" i="38"/>
  <c r="G793" i="38"/>
  <c r="E849" i="38"/>
  <c r="G719" i="38"/>
  <c r="E686" i="38"/>
  <c r="G194" i="38"/>
  <c r="B194" i="38"/>
  <c r="J194" i="38"/>
  <c r="E70" i="38"/>
  <c r="E131" i="38"/>
  <c r="G169" i="38"/>
  <c r="B169" i="38"/>
  <c r="J169" i="38"/>
  <c r="G153" i="38"/>
  <c r="E125" i="38"/>
  <c r="E71" i="38"/>
  <c r="E16" i="38"/>
  <c r="E161" i="38"/>
  <c r="G170" i="38"/>
  <c r="E386" i="38"/>
  <c r="E334" i="38"/>
  <c r="E258" i="38"/>
  <c r="G239" i="38"/>
  <c r="G226" i="38"/>
  <c r="G757" i="38"/>
  <c r="E460" i="38"/>
  <c r="G365" i="38"/>
  <c r="G356" i="38"/>
  <c r="E964" i="38"/>
  <c r="E322" i="38"/>
  <c r="G996" i="38"/>
  <c r="G975" i="38"/>
  <c r="G912" i="38"/>
  <c r="E969" i="38"/>
  <c r="E961" i="38"/>
  <c r="G889" i="38"/>
  <c r="G965" i="38"/>
  <c r="G946" i="38"/>
  <c r="G924" i="38"/>
  <c r="E852" i="38"/>
  <c r="E839" i="38"/>
  <c r="G780" i="38"/>
  <c r="G735" i="38"/>
  <c r="E729" i="38"/>
  <c r="E850" i="38"/>
  <c r="E807" i="38"/>
  <c r="E761" i="38"/>
  <c r="G726" i="38"/>
  <c r="G707" i="38"/>
  <c r="G751" i="38"/>
  <c r="G716" i="38"/>
  <c r="G691" i="38"/>
  <c r="E474" i="38"/>
  <c r="E442" i="38"/>
  <c r="G428" i="38"/>
  <c r="G408" i="38"/>
  <c r="E351" i="38"/>
  <c r="G338" i="38"/>
  <c r="G286" i="38"/>
  <c r="E482" i="38"/>
  <c r="E468" i="38"/>
  <c r="E458" i="38"/>
  <c r="G424" i="38"/>
  <c r="G284" i="38"/>
  <c r="G264" i="38"/>
  <c r="E354" i="38"/>
  <c r="E302" i="38"/>
  <c r="E977" i="38"/>
  <c r="G959" i="38"/>
  <c r="G923" i="38"/>
  <c r="G908" i="38"/>
  <c r="E753" i="38"/>
  <c r="E711" i="38"/>
  <c r="G840" i="38"/>
  <c r="E646" i="38"/>
  <c r="E995" i="38"/>
  <c r="E948" i="38"/>
  <c r="B948" i="38"/>
  <c r="J948" i="38"/>
  <c r="G904" i="38"/>
  <c r="G845" i="38"/>
  <c r="E759" i="38"/>
  <c r="E543" i="38"/>
  <c r="E464" i="38"/>
  <c r="E454" i="38"/>
  <c r="E443" i="38"/>
  <c r="G435" i="38"/>
  <c r="E426" i="38"/>
  <c r="G358" i="38"/>
  <c r="G352" i="38"/>
  <c r="G342" i="38"/>
  <c r="E980" i="38"/>
  <c r="E955" i="38"/>
  <c r="G808" i="38"/>
  <c r="G725" i="38"/>
  <c r="B725" i="38"/>
  <c r="J725" i="38"/>
  <c r="E403" i="38"/>
  <c r="G936" i="38"/>
  <c r="G925" i="38"/>
  <c r="G911" i="38"/>
  <c r="G843" i="38"/>
  <c r="G693" i="38"/>
  <c r="G541" i="38"/>
  <c r="G450" i="38"/>
  <c r="E439" i="38"/>
  <c r="E433" i="38"/>
  <c r="E349" i="38"/>
  <c r="G333" i="38"/>
  <c r="E417" i="38"/>
  <c r="G407" i="38"/>
  <c r="E391" i="38"/>
  <c r="E951" i="38"/>
  <c r="G943" i="38"/>
  <c r="G905" i="38"/>
  <c r="G988" i="38"/>
  <c r="G937" i="38"/>
  <c r="E929" i="38"/>
  <c r="G875" i="38"/>
  <c r="E993" i="38"/>
  <c r="E983" i="38"/>
  <c r="G956" i="38"/>
  <c r="G853" i="38"/>
  <c r="E826" i="38"/>
  <c r="E802" i="38"/>
  <c r="G786" i="38"/>
  <c r="E755" i="38"/>
  <c r="G737" i="38"/>
  <c r="G805" i="38"/>
  <c r="E740" i="38"/>
  <c r="E488" i="38"/>
  <c r="E472" i="38"/>
  <c r="E440" i="38"/>
  <c r="G350" i="38"/>
  <c r="E287" i="38"/>
  <c r="G274" i="38"/>
  <c r="G480" i="38"/>
  <c r="E456" i="38"/>
  <c r="E446" i="38"/>
  <c r="G412" i="38"/>
  <c r="G167" i="38"/>
  <c r="E205" i="38"/>
  <c r="G957" i="38"/>
  <c r="E867" i="38"/>
  <c r="E763" i="38"/>
  <c r="G999" i="38"/>
  <c r="G387" i="38"/>
  <c r="G378" i="38"/>
  <c r="E305" i="38"/>
  <c r="G289" i="38"/>
  <c r="E273" i="38"/>
  <c r="G930" i="38"/>
  <c r="G882" i="38"/>
  <c r="G607" i="38"/>
  <c r="E385" i="38"/>
  <c r="E375" i="38"/>
  <c r="G278" i="38"/>
  <c r="G143" i="38"/>
  <c r="B143" i="38"/>
  <c r="J143" i="38"/>
  <c r="E204" i="38"/>
  <c r="E187" i="38"/>
  <c r="G95" i="38"/>
  <c r="G166" i="38"/>
  <c r="B166" i="38"/>
  <c r="J166" i="38"/>
  <c r="E94" i="38"/>
  <c r="G129" i="38"/>
  <c r="G108" i="38"/>
  <c r="G122" i="38"/>
  <c r="B122" i="38"/>
  <c r="J122" i="38"/>
  <c r="E242" i="38"/>
  <c r="G252" i="38"/>
  <c r="G201" i="38"/>
  <c r="E65" i="38"/>
  <c r="G171" i="38"/>
  <c r="E163" i="38"/>
  <c r="G65" i="38"/>
  <c r="E116" i="38"/>
  <c r="G99" i="38"/>
  <c r="G207" i="38"/>
  <c r="G235" i="38"/>
  <c r="E142" i="38"/>
  <c r="E170" i="38"/>
  <c r="E173" i="38"/>
  <c r="E157" i="38"/>
  <c r="E135" i="38"/>
  <c r="G248" i="38"/>
  <c r="E236" i="38"/>
  <c r="E219" i="38"/>
  <c r="E178" i="38"/>
  <c r="E127" i="38"/>
  <c r="E254" i="38"/>
  <c r="E186" i="38"/>
  <c r="E162" i="38"/>
  <c r="E238" i="38"/>
  <c r="G225" i="38"/>
  <c r="E106" i="38"/>
  <c r="G257" i="38"/>
  <c r="E232" i="38"/>
  <c r="G232" i="38"/>
  <c r="E690" i="38"/>
  <c r="G690" i="38"/>
  <c r="G626" i="38"/>
  <c r="E626" i="38"/>
  <c r="E595" i="38"/>
  <c r="G595" i="38"/>
  <c r="G402" i="38"/>
  <c r="E402" i="38"/>
  <c r="E84" i="38"/>
  <c r="G84" i="38"/>
  <c r="E650" i="38"/>
  <c r="G650" i="38"/>
  <c r="G62" i="38"/>
  <c r="B62" i="38"/>
  <c r="J62" i="38"/>
  <c r="G779" i="38"/>
  <c r="B779" i="38"/>
  <c r="J779" i="38"/>
  <c r="G711" i="38"/>
  <c r="E895" i="38"/>
  <c r="E622" i="38"/>
  <c r="B622" i="38"/>
  <c r="J622" i="38"/>
  <c r="E558" i="38"/>
  <c r="B558" i="38"/>
  <c r="J558" i="38"/>
  <c r="E771" i="38"/>
  <c r="G510" i="38"/>
  <c r="B510" i="38"/>
  <c r="J510" i="38"/>
  <c r="G468" i="38"/>
  <c r="E42" i="38"/>
  <c r="E840" i="38"/>
  <c r="E778" i="38"/>
  <c r="G817" i="38"/>
  <c r="G789" i="38"/>
  <c r="G614" i="38"/>
  <c r="B614" i="38"/>
  <c r="J614" i="38"/>
  <c r="G632" i="38"/>
  <c r="B632" i="38"/>
  <c r="J632" i="38"/>
  <c r="E591" i="38"/>
  <c r="B591" i="38"/>
  <c r="J591" i="38"/>
  <c r="B507" i="38"/>
  <c r="J507" i="38"/>
  <c r="E450" i="38"/>
  <c r="B372" i="38"/>
  <c r="J372" i="38"/>
  <c r="B311" i="38"/>
  <c r="J311" i="38"/>
  <c r="E272" i="38"/>
  <c r="B272" i="38"/>
  <c r="J272" i="38"/>
  <c r="G753" i="38"/>
  <c r="E531" i="38"/>
  <c r="B531" i="38"/>
  <c r="J531" i="38"/>
  <c r="E756" i="38"/>
  <c r="B756" i="38"/>
  <c r="J756" i="38"/>
  <c r="E937" i="38"/>
  <c r="E582" i="38"/>
  <c r="B582" i="38"/>
  <c r="J582" i="38"/>
  <c r="G807" i="38"/>
  <c r="G801" i="38"/>
  <c r="E809" i="38"/>
  <c r="E682" i="38"/>
  <c r="B682" i="38"/>
  <c r="J682" i="38"/>
  <c r="G783" i="38"/>
  <c r="G763" i="38"/>
  <c r="E726" i="38"/>
  <c r="B608" i="38"/>
  <c r="J608" i="38"/>
  <c r="G603" i="38"/>
  <c r="B603" i="38"/>
  <c r="J603" i="38"/>
  <c r="E551" i="38"/>
  <c r="B551" i="38"/>
  <c r="J551" i="38"/>
  <c r="E553" i="38"/>
  <c r="B553" i="38"/>
  <c r="J553" i="38"/>
  <c r="G509" i="38"/>
  <c r="B509" i="38"/>
  <c r="J509" i="38"/>
  <c r="E527" i="38"/>
  <c r="B527" i="38"/>
  <c r="J527" i="38"/>
  <c r="G488" i="38"/>
  <c r="B292" i="38"/>
  <c r="J292" i="38"/>
  <c r="E78" i="38"/>
  <c r="E17" i="38"/>
  <c r="E936" i="38"/>
  <c r="G985" i="38"/>
  <c r="G893" i="38"/>
  <c r="B893" i="38"/>
  <c r="J893" i="38"/>
  <c r="E908" i="38"/>
  <c r="G856" i="38"/>
  <c r="E599" i="38"/>
  <c r="G454" i="38"/>
  <c r="G433" i="38"/>
  <c r="G305" i="38"/>
  <c r="G273" i="38"/>
  <c r="E333" i="38"/>
  <c r="G403" i="38"/>
  <c r="G916" i="38"/>
  <c r="E900" i="38"/>
  <c r="G439" i="38"/>
  <c r="G375" i="38"/>
  <c r="G279" i="38"/>
  <c r="E304" i="38"/>
  <c r="B304" i="38"/>
  <c r="J304" i="38"/>
  <c r="E597" i="38"/>
  <c r="B597" i="38"/>
  <c r="J597" i="38"/>
  <c r="G866" i="38"/>
  <c r="B866" i="38"/>
  <c r="J866" i="38"/>
  <c r="E793" i="38"/>
  <c r="G898" i="38"/>
  <c r="B898" i="38"/>
  <c r="J898" i="38"/>
  <c r="G712" i="38"/>
  <c r="B712" i="38"/>
  <c r="J712" i="38"/>
  <c r="B777" i="38"/>
  <c r="J777" i="38"/>
  <c r="G662" i="38"/>
  <c r="B662" i="38"/>
  <c r="J662" i="38"/>
  <c r="E550" i="38"/>
  <c r="B550" i="38"/>
  <c r="J550" i="38"/>
  <c r="E707" i="38"/>
  <c r="E578" i="38"/>
  <c r="B578" i="38"/>
  <c r="J578" i="38"/>
  <c r="E710" i="38"/>
  <c r="G472" i="38"/>
  <c r="G440" i="38"/>
  <c r="G236" i="38"/>
  <c r="E121" i="38"/>
  <c r="E63" i="38"/>
  <c r="G722" i="38"/>
  <c r="G671" i="38"/>
  <c r="E365" i="38"/>
  <c r="G112" i="38"/>
  <c r="E256" i="38"/>
  <c r="G69" i="38"/>
  <c r="G926" i="38"/>
  <c r="B926" i="38"/>
  <c r="J926" i="38"/>
  <c r="E882" i="38"/>
  <c r="E962" i="38"/>
  <c r="E590" i="38"/>
  <c r="B590" i="38"/>
  <c r="J590" i="38"/>
  <c r="E542" i="38"/>
  <c r="B542" i="38"/>
  <c r="J542" i="38"/>
  <c r="E407" i="38"/>
  <c r="G417" i="38"/>
  <c r="G343" i="38"/>
  <c r="B343" i="38"/>
  <c r="J343" i="38"/>
  <c r="E404" i="38"/>
  <c r="G954" i="38"/>
  <c r="E388" i="38"/>
  <c r="E843" i="38"/>
  <c r="G349" i="38"/>
  <c r="G738" i="38"/>
  <c r="E356" i="38"/>
  <c r="E820" i="38"/>
  <c r="E500" i="38"/>
  <c r="G74" i="38"/>
  <c r="G391" i="38"/>
  <c r="G359" i="38"/>
  <c r="B359" i="38"/>
  <c r="J359" i="38"/>
  <c r="G327" i="38"/>
  <c r="E721" i="38"/>
  <c r="E478" i="38"/>
  <c r="B478" i="38"/>
  <c r="J478" i="38"/>
  <c r="E767" i="38"/>
  <c r="E949" i="38"/>
  <c r="E340" i="38"/>
  <c r="E535" i="38"/>
  <c r="G535" i="38"/>
  <c r="E716" i="38"/>
  <c r="E946" i="38"/>
  <c r="G990" i="38"/>
  <c r="B990" i="38"/>
  <c r="J990" i="38"/>
  <c r="G702" i="38"/>
  <c r="E702" i="38"/>
  <c r="E994" i="38"/>
  <c r="G994" i="38"/>
  <c r="G452" i="38"/>
  <c r="E452" i="38"/>
  <c r="E678" i="38"/>
  <c r="B678" i="38"/>
  <c r="J678" i="38"/>
  <c r="E930" i="38"/>
  <c r="G14" i="38"/>
  <c r="B14" i="38"/>
  <c r="J14" i="38"/>
  <c r="E494" i="38"/>
  <c r="G494" i="38"/>
  <c r="E352" i="38"/>
  <c r="G967" i="38"/>
  <c r="B967" i="38"/>
  <c r="J967" i="38"/>
  <c r="G980" i="38"/>
  <c r="E851" i="38"/>
  <c r="E927" i="38"/>
  <c r="E845" i="38"/>
  <c r="E835" i="38"/>
  <c r="G443" i="38"/>
  <c r="E336" i="38"/>
  <c r="B336" i="38"/>
  <c r="J336" i="38"/>
  <c r="E499" i="38"/>
  <c r="B499" i="38"/>
  <c r="J499" i="38"/>
  <c r="G839" i="38"/>
  <c r="G799" i="38"/>
  <c r="G568" i="38"/>
  <c r="B568" i="38"/>
  <c r="J568" i="38"/>
  <c r="G526" i="38"/>
  <c r="B526" i="38"/>
  <c r="J526" i="38"/>
  <c r="B324" i="38"/>
  <c r="J324" i="38"/>
  <c r="G83" i="38"/>
  <c r="B83" i="38"/>
  <c r="J83" i="38"/>
  <c r="E435" i="38"/>
  <c r="G543" i="38"/>
  <c r="E368" i="38"/>
  <c r="B368" i="38"/>
  <c r="J368" i="38"/>
  <c r="G426" i="38"/>
  <c r="E925" i="38"/>
  <c r="E877" i="38"/>
  <c r="E168" i="38"/>
  <c r="G168" i="38"/>
  <c r="G698" i="38"/>
  <c r="E698" i="38"/>
  <c r="E635" i="38"/>
  <c r="G635" i="38"/>
  <c r="G630" i="38"/>
  <c r="E630" i="38"/>
  <c r="G532" i="38"/>
  <c r="E532" i="38"/>
  <c r="E889" i="38"/>
  <c r="B741" i="38"/>
  <c r="J741" i="38"/>
  <c r="E60" i="38"/>
  <c r="G434" i="38"/>
  <c r="G319" i="38"/>
  <c r="G447" i="38"/>
  <c r="E424" i="38"/>
  <c r="E412" i="38"/>
  <c r="E392" i="38"/>
  <c r="B392" i="38"/>
  <c r="J392" i="38"/>
  <c r="E380" i="38"/>
  <c r="E360" i="38"/>
  <c r="E348" i="38"/>
  <c r="E328" i="38"/>
  <c r="E316" i="38"/>
  <c r="E296" i="38"/>
  <c r="E284" i="38"/>
  <c r="E264" i="38"/>
  <c r="E252" i="38"/>
  <c r="E201" i="38"/>
  <c r="E997" i="38"/>
  <c r="G977" i="38"/>
  <c r="E959" i="38"/>
  <c r="G383" i="38"/>
  <c r="G255" i="38"/>
  <c r="E480" i="38"/>
  <c r="G467" i="38"/>
  <c r="G411" i="38"/>
  <c r="G379" i="38"/>
  <c r="G347" i="38"/>
  <c r="G315" i="38"/>
  <c r="G283" i="38"/>
  <c r="G251" i="38"/>
  <c r="G744" i="38"/>
  <c r="B744" i="38"/>
  <c r="J744" i="38"/>
  <c r="G982" i="38"/>
  <c r="B982" i="38"/>
  <c r="J982" i="38"/>
  <c r="G966" i="38"/>
  <c r="B966" i="38"/>
  <c r="J966" i="38"/>
  <c r="B858" i="38"/>
  <c r="J858" i="38"/>
  <c r="G610" i="38"/>
  <c r="B610" i="38"/>
  <c r="J610" i="38"/>
  <c r="B374" i="38"/>
  <c r="J374" i="38"/>
  <c r="B310" i="38"/>
  <c r="J310" i="38"/>
  <c r="E286" i="38"/>
  <c r="G970" i="38"/>
  <c r="G934" i="38"/>
  <c r="B934" i="38"/>
  <c r="J934" i="38"/>
  <c r="G728" i="38"/>
  <c r="B728" i="38"/>
  <c r="J728" i="38"/>
  <c r="G676" i="38"/>
  <c r="B676" i="38"/>
  <c r="J676" i="38"/>
  <c r="G667" i="38"/>
  <c r="B667" i="38"/>
  <c r="J667" i="38"/>
  <c r="B623" i="38"/>
  <c r="J623" i="38"/>
  <c r="E338" i="38"/>
  <c r="G995" i="38"/>
  <c r="E160" i="38"/>
  <c r="G816" i="38"/>
  <c r="G769" i="38"/>
  <c r="G692" i="38"/>
  <c r="B692" i="38"/>
  <c r="J692" i="38"/>
  <c r="E176" i="38"/>
  <c r="E907" i="38"/>
  <c r="E836" i="38"/>
  <c r="G974" i="38"/>
  <c r="B974" i="38"/>
  <c r="J974" i="38"/>
  <c r="E776" i="38"/>
  <c r="B776" i="38"/>
  <c r="J776" i="38"/>
  <c r="G720" i="38"/>
  <c r="B720" i="38"/>
  <c r="J720" i="38"/>
  <c r="E489" i="38"/>
  <c r="B489" i="38"/>
  <c r="J489" i="38"/>
  <c r="E491" i="38"/>
  <c r="B491" i="38"/>
  <c r="J491" i="38"/>
  <c r="E144" i="38"/>
  <c r="E988" i="38"/>
  <c r="E735" i="38"/>
  <c r="G729" i="38"/>
  <c r="G842" i="38"/>
  <c r="G713" i="38"/>
  <c r="G795" i="38"/>
  <c r="E773" i="38"/>
  <c r="E751" i="38"/>
  <c r="G733" i="38"/>
  <c r="G463" i="38"/>
  <c r="G427" i="38"/>
  <c r="G395" i="38"/>
  <c r="G363" i="38"/>
  <c r="G331" i="38"/>
  <c r="G299" i="38"/>
  <c r="G267" i="38"/>
  <c r="G218" i="38"/>
  <c r="E957" i="38"/>
  <c r="E832" i="38"/>
  <c r="G935" i="38"/>
  <c r="B935" i="38"/>
  <c r="J935" i="38"/>
  <c r="E618" i="38"/>
  <c r="B618" i="38"/>
  <c r="J618" i="38"/>
  <c r="G584" i="38"/>
  <c r="B584" i="38"/>
  <c r="J584" i="38"/>
  <c r="G216" i="38"/>
  <c r="B216" i="38"/>
  <c r="J216" i="38"/>
  <c r="G755" i="38"/>
  <c r="E737" i="38"/>
  <c r="G730" i="38"/>
  <c r="E762" i="38"/>
  <c r="E746" i="38"/>
  <c r="E719" i="38"/>
  <c r="G784" i="38"/>
  <c r="E691" i="38"/>
  <c r="G451" i="38"/>
  <c r="E428" i="38"/>
  <c r="E408" i="38"/>
  <c r="E396" i="38"/>
  <c r="E376" i="38"/>
  <c r="E364" i="38"/>
  <c r="E344" i="38"/>
  <c r="E332" i="38"/>
  <c r="E312" i="38"/>
  <c r="E300" i="38"/>
  <c r="E280" i="38"/>
  <c r="E268" i="38"/>
  <c r="E248" i="38"/>
  <c r="G219" i="38"/>
  <c r="G399" i="38"/>
  <c r="G271" i="38"/>
  <c r="G922" i="38"/>
  <c r="G804" i="38"/>
  <c r="E637" i="38"/>
  <c r="E829" i="38"/>
  <c r="G829" i="38"/>
  <c r="E760" i="38"/>
  <c r="B760" i="38"/>
  <c r="J760" i="38"/>
  <c r="G592" i="38"/>
  <c r="B592" i="38"/>
  <c r="J592" i="38"/>
  <c r="G519" i="38"/>
  <c r="B519" i="38"/>
  <c r="J519" i="38"/>
  <c r="E72" i="38"/>
  <c r="B857" i="38"/>
  <c r="J857" i="38"/>
  <c r="B831" i="38"/>
  <c r="J831" i="38"/>
  <c r="E586" i="38"/>
  <c r="B586" i="38"/>
  <c r="J586" i="38"/>
  <c r="E152" i="38"/>
  <c r="E64" i="38"/>
  <c r="E943" i="38"/>
  <c r="E947" i="38"/>
  <c r="E939" i="38"/>
  <c r="G983" i="38"/>
  <c r="G920" i="38"/>
  <c r="E765" i="38"/>
  <c r="E431" i="38"/>
  <c r="E418" i="38"/>
  <c r="G366" i="38"/>
  <c r="E303" i="38"/>
  <c r="G290" i="38"/>
  <c r="G942" i="38"/>
  <c r="B942" i="38"/>
  <c r="J942" i="38"/>
  <c r="E668" i="38"/>
  <c r="B668" i="38"/>
  <c r="J668" i="38"/>
  <c r="B539" i="38"/>
  <c r="J539" i="38"/>
  <c r="B493" i="38"/>
  <c r="J493" i="38"/>
  <c r="E487" i="38"/>
  <c r="B487" i="38"/>
  <c r="J487" i="38"/>
  <c r="E199" i="38"/>
  <c r="G123" i="38"/>
  <c r="E80" i="38"/>
  <c r="E996" i="38"/>
  <c r="D124" i="39"/>
  <c r="E979" i="38"/>
  <c r="E971" i="38"/>
  <c r="E933" i="38"/>
  <c r="G915" i="38"/>
  <c r="G896" i="38"/>
  <c r="G952" i="38"/>
  <c r="E899" i="38"/>
  <c r="G872" i="38"/>
  <c r="G723" i="38"/>
  <c r="E430" i="38"/>
  <c r="E367" i="38"/>
  <c r="G354" i="38"/>
  <c r="G335" i="38"/>
  <c r="G302" i="38"/>
  <c r="B654" i="38"/>
  <c r="J654" i="38"/>
  <c r="E536" i="38"/>
  <c r="B536" i="38"/>
  <c r="J536" i="38"/>
  <c r="G534" i="38"/>
  <c r="B534" i="38"/>
  <c r="J534" i="38"/>
  <c r="E537" i="38"/>
  <c r="B537" i="38"/>
  <c r="J537" i="38"/>
  <c r="E975" i="38"/>
  <c r="E912" i="38"/>
  <c r="G929" i="38"/>
  <c r="E875" i="38"/>
  <c r="G993" i="38"/>
  <c r="E965" i="38"/>
  <c r="G939" i="38"/>
  <c r="G984" i="38"/>
  <c r="E952" i="38"/>
  <c r="E924" i="38"/>
  <c r="G899" i="38"/>
  <c r="G883" i="38"/>
  <c r="E883" i="38"/>
  <c r="G852" i="38"/>
  <c r="E813" i="38"/>
  <c r="G813" i="38"/>
  <c r="E780" i="38"/>
  <c r="E727" i="38"/>
  <c r="G727" i="38"/>
  <c r="E821" i="38"/>
  <c r="G821" i="38"/>
  <c r="E787" i="38"/>
  <c r="E730" i="38"/>
  <c r="G761" i="38"/>
  <c r="E859" i="38"/>
  <c r="G859" i="38"/>
  <c r="E795" i="38"/>
  <c r="G740" i="38"/>
  <c r="G462" i="38"/>
  <c r="E451" i="38"/>
  <c r="E209" i="38"/>
  <c r="G209" i="38"/>
  <c r="E86" i="38"/>
  <c r="G86" i="38"/>
  <c r="E434" i="38"/>
  <c r="G415" i="38"/>
  <c r="G382" i="38"/>
  <c r="E325" i="38"/>
  <c r="G325" i="38"/>
  <c r="E319" i="38"/>
  <c r="G306" i="38"/>
  <c r="G287" i="38"/>
  <c r="G254" i="38"/>
  <c r="G482" i="38"/>
  <c r="G458" i="38"/>
  <c r="E447" i="38"/>
  <c r="G430" i="38"/>
  <c r="E405" i="38"/>
  <c r="G405" i="38"/>
  <c r="E399" i="38"/>
  <c r="G386" i="38"/>
  <c r="G367" i="38"/>
  <c r="G334" i="38"/>
  <c r="E277" i="38"/>
  <c r="G277" i="38"/>
  <c r="E271" i="38"/>
  <c r="G258" i="38"/>
  <c r="E239" i="38"/>
  <c r="E226" i="38"/>
  <c r="G205" i="38"/>
  <c r="E183" i="38"/>
  <c r="G183" i="38"/>
  <c r="E90" i="38"/>
  <c r="E503" i="38"/>
  <c r="B503" i="38"/>
  <c r="J503" i="38"/>
  <c r="E119" i="38"/>
  <c r="E743" i="38"/>
  <c r="G743" i="38"/>
  <c r="E781" i="38"/>
  <c r="G781" i="38"/>
  <c r="E409" i="38"/>
  <c r="G409" i="38"/>
  <c r="E377" i="38"/>
  <c r="G377" i="38"/>
  <c r="E345" i="38"/>
  <c r="G345" i="38"/>
  <c r="E313" i="38"/>
  <c r="G313" i="38"/>
  <c r="E281" i="38"/>
  <c r="G281" i="38"/>
  <c r="E249" i="38"/>
  <c r="G249" i="38"/>
  <c r="E421" i="38"/>
  <c r="G421" i="38"/>
  <c r="E293" i="38"/>
  <c r="G293" i="38"/>
  <c r="E425" i="38"/>
  <c r="G425" i="38"/>
  <c r="E393" i="38"/>
  <c r="G393" i="38"/>
  <c r="E361" i="38"/>
  <c r="G361" i="38"/>
  <c r="E329" i="38"/>
  <c r="G329" i="38"/>
  <c r="E297" i="38"/>
  <c r="G297" i="38"/>
  <c r="E265" i="38"/>
  <c r="G265" i="38"/>
  <c r="E233" i="38"/>
  <c r="G233" i="38"/>
  <c r="E223" i="38"/>
  <c r="G223" i="38"/>
  <c r="E373" i="38"/>
  <c r="G373" i="38"/>
  <c r="E245" i="38"/>
  <c r="G245" i="38"/>
  <c r="E225" i="38"/>
  <c r="E700" i="38"/>
  <c r="B700" i="38"/>
  <c r="J700" i="38"/>
  <c r="G752" i="38"/>
  <c r="B752" i="38"/>
  <c r="J752" i="38"/>
  <c r="G624" i="38"/>
  <c r="B624" i="38"/>
  <c r="J624" i="38"/>
  <c r="G579" i="38"/>
  <c r="B579" i="38"/>
  <c r="J579" i="38"/>
  <c r="E602" i="38"/>
  <c r="B602" i="38"/>
  <c r="J602" i="38"/>
  <c r="G502" i="38"/>
  <c r="B502" i="38"/>
  <c r="J502" i="38"/>
  <c r="G457" i="38"/>
  <c r="B457" i="38"/>
  <c r="J457" i="38"/>
  <c r="G961" i="38"/>
  <c r="G907" i="38"/>
  <c r="G1000" i="38"/>
  <c r="G979" i="38"/>
  <c r="G971" i="38"/>
  <c r="E915" i="38"/>
  <c r="E896" i="38"/>
  <c r="E864" i="38"/>
  <c r="G864" i="38"/>
  <c r="E956" i="38"/>
  <c r="E920" i="38"/>
  <c r="E884" i="38"/>
  <c r="E853" i="38"/>
  <c r="E844" i="38"/>
  <c r="G844" i="38"/>
  <c r="G826" i="38"/>
  <c r="G765" i="38"/>
  <c r="G800" i="38"/>
  <c r="E800" i="38"/>
  <c r="E769" i="38"/>
  <c r="G812" i="38"/>
  <c r="E805" i="38"/>
  <c r="G762" i="38"/>
  <c r="G746" i="38"/>
  <c r="E718" i="38"/>
  <c r="E861" i="38"/>
  <c r="G861" i="38"/>
  <c r="E819" i="38"/>
  <c r="G819" i="38"/>
  <c r="E784" i="38"/>
  <c r="G774" i="38"/>
  <c r="E733" i="38"/>
  <c r="G474" i="38"/>
  <c r="E463" i="38"/>
  <c r="G442" i="38"/>
  <c r="E427" i="38"/>
  <c r="E395" i="38"/>
  <c r="E363" i="38"/>
  <c r="E331" i="38"/>
  <c r="E299" i="38"/>
  <c r="E267" i="38"/>
  <c r="E235" i="38"/>
  <c r="E218" i="38"/>
  <c r="G414" i="38"/>
  <c r="E389" i="38"/>
  <c r="G389" i="38"/>
  <c r="E383" i="38"/>
  <c r="G370" i="38"/>
  <c r="G351" i="38"/>
  <c r="G318" i="38"/>
  <c r="E261" i="38"/>
  <c r="G261" i="38"/>
  <c r="E255" i="38"/>
  <c r="G242" i="38"/>
  <c r="E467" i="38"/>
  <c r="G446" i="38"/>
  <c r="E411" i="38"/>
  <c r="E379" i="38"/>
  <c r="E347" i="38"/>
  <c r="E315" i="38"/>
  <c r="E283" i="38"/>
  <c r="E251" i="38"/>
  <c r="E191" i="38"/>
  <c r="G191" i="38"/>
  <c r="G431" i="38"/>
  <c r="G418" i="38"/>
  <c r="G398" i="38"/>
  <c r="E341" i="38"/>
  <c r="G341" i="38"/>
  <c r="E335" i="38"/>
  <c r="G322" i="38"/>
  <c r="G303" i="38"/>
  <c r="G270" i="38"/>
  <c r="G238" i="38"/>
  <c r="G441" i="38"/>
  <c r="B441" i="38"/>
  <c r="J441" i="38"/>
  <c r="E901" i="38"/>
  <c r="G901" i="38"/>
  <c r="E891" i="38"/>
  <c r="G891" i="38"/>
  <c r="E824" i="38"/>
  <c r="G824" i="38"/>
  <c r="G211" i="38"/>
  <c r="E211" i="38"/>
  <c r="E357" i="38"/>
  <c r="G357" i="38"/>
  <c r="E229" i="38"/>
  <c r="G229" i="38"/>
  <c r="E151" i="38"/>
  <c r="G151" i="38"/>
  <c r="E215" i="38"/>
  <c r="G215" i="38"/>
  <c r="E437" i="38"/>
  <c r="G437" i="38"/>
  <c r="E309" i="38"/>
  <c r="G309" i="38"/>
  <c r="G822" i="38"/>
  <c r="E822" i="38"/>
  <c r="G902" i="38"/>
  <c r="E902" i="38"/>
  <c r="G846" i="38"/>
  <c r="E846" i="38"/>
  <c r="G918" i="38"/>
  <c r="E918" i="38"/>
  <c r="G870" i="38"/>
  <c r="E870" i="38"/>
  <c r="G790" i="38"/>
  <c r="E790" i="38"/>
  <c r="G766" i="38"/>
  <c r="E766" i="38"/>
  <c r="E764" i="38"/>
  <c r="G764" i="38"/>
  <c r="E748" i="38"/>
  <c r="G748" i="38"/>
  <c r="G680" i="38"/>
  <c r="E680" i="38"/>
  <c r="E613" i="38"/>
  <c r="G613" i="38"/>
  <c r="G656" i="38"/>
  <c r="E656" i="38"/>
  <c r="G704" i="38"/>
  <c r="E704" i="38"/>
  <c r="G672" i="38"/>
  <c r="E672" i="38"/>
  <c r="G660" i="38"/>
  <c r="E660" i="38"/>
  <c r="E611" i="38"/>
  <c r="B611" i="38"/>
  <c r="J611" i="38"/>
  <c r="G596" i="38"/>
  <c r="E596" i="38"/>
  <c r="G564" i="38"/>
  <c r="E564" i="38"/>
  <c r="E547" i="38"/>
  <c r="B547" i="38"/>
  <c r="J547" i="38"/>
  <c r="E653" i="38"/>
  <c r="G653" i="38"/>
  <c r="E589" i="38"/>
  <c r="G589" i="38"/>
  <c r="B583" i="38"/>
  <c r="J583" i="38"/>
  <c r="G538" i="38"/>
  <c r="B538" i="38"/>
  <c r="J538" i="38"/>
  <c r="G530" i="38"/>
  <c r="B530" i="38"/>
  <c r="J530" i="38"/>
  <c r="G514" i="38"/>
  <c r="B514" i="38"/>
  <c r="J514" i="38"/>
  <c r="G498" i="38"/>
  <c r="B498" i="38"/>
  <c r="J498" i="38"/>
  <c r="E616" i="38"/>
  <c r="B616" i="38"/>
  <c r="J616" i="38"/>
  <c r="E555" i="38"/>
  <c r="G555" i="38"/>
  <c r="G554" i="38"/>
  <c r="E554" i="38"/>
  <c r="G540" i="38"/>
  <c r="E540" i="38"/>
  <c r="G560" i="38"/>
  <c r="E560" i="38"/>
  <c r="G528" i="38"/>
  <c r="E528" i="38"/>
  <c r="E505" i="38"/>
  <c r="G505" i="38"/>
  <c r="G496" i="38"/>
  <c r="E496" i="38"/>
  <c r="G475" i="38"/>
  <c r="E475" i="38"/>
  <c r="G477" i="38"/>
  <c r="E477" i="38"/>
  <c r="G473" i="38"/>
  <c r="E473" i="38"/>
  <c r="G461" i="38"/>
  <c r="B461" i="38"/>
  <c r="J461" i="38"/>
  <c r="G445" i="38"/>
  <c r="B445" i="38"/>
  <c r="J445" i="38"/>
  <c r="G200" i="38"/>
  <c r="E200" i="38"/>
  <c r="E222" i="38"/>
  <c r="G222" i="38"/>
  <c r="G101" i="38"/>
  <c r="E101" i="38"/>
  <c r="G22" i="38"/>
  <c r="E22" i="38"/>
  <c r="E97" i="38"/>
  <c r="G97" i="38"/>
  <c r="E55" i="38"/>
  <c r="G55" i="38"/>
  <c r="E47" i="38"/>
  <c r="G47" i="38"/>
  <c r="E39" i="38"/>
  <c r="G39" i="38"/>
  <c r="E31" i="38"/>
  <c r="G31" i="38"/>
  <c r="E23" i="38"/>
  <c r="G23" i="38"/>
  <c r="E13" i="38"/>
  <c r="G13" i="38"/>
  <c r="E5" i="38"/>
  <c r="G5" i="38"/>
  <c r="G68" i="38"/>
  <c r="E174" i="38"/>
  <c r="E46" i="38"/>
  <c r="G56" i="38"/>
  <c r="B56" i="38"/>
  <c r="J56" i="38"/>
  <c r="G52" i="38"/>
  <c r="G32" i="38"/>
  <c r="G10" i="38"/>
  <c r="B10" i="38"/>
  <c r="J10" i="38"/>
  <c r="E40" i="38"/>
  <c r="E34" i="38"/>
  <c r="E958" i="38"/>
  <c r="B958" i="38"/>
  <c r="J958" i="38"/>
  <c r="E998" i="38"/>
  <c r="B998" i="38"/>
  <c r="J998" i="38"/>
  <c r="E950" i="38"/>
  <c r="B950" i="38"/>
  <c r="J950" i="38"/>
  <c r="G886" i="38"/>
  <c r="E886" i="38"/>
  <c r="G798" i="38"/>
  <c r="E798" i="38"/>
  <c r="G878" i="38"/>
  <c r="E878" i="38"/>
  <c r="G772" i="38"/>
  <c r="B772" i="38"/>
  <c r="J772" i="38"/>
  <c r="G750" i="38"/>
  <c r="E750" i="38"/>
  <c r="E684" i="38"/>
  <c r="B684" i="38"/>
  <c r="J684" i="38"/>
  <c r="E645" i="38"/>
  <c r="G645" i="38"/>
  <c r="G580" i="38"/>
  <c r="E580" i="38"/>
  <c r="E549" i="38"/>
  <c r="G549" i="38"/>
  <c r="E705" i="38"/>
  <c r="G705" i="38"/>
  <c r="E673" i="38"/>
  <c r="G673" i="38"/>
  <c r="G651" i="38"/>
  <c r="B651" i="38"/>
  <c r="J651" i="38"/>
  <c r="G636" i="38"/>
  <c r="E636" i="38"/>
  <c r="G619" i="38"/>
  <c r="B619" i="38"/>
  <c r="J619" i="38"/>
  <c r="G604" i="38"/>
  <c r="E604" i="38"/>
  <c r="G587" i="38"/>
  <c r="B587" i="38"/>
  <c r="J587" i="38"/>
  <c r="G648" i="38"/>
  <c r="B648" i="38"/>
  <c r="J648" i="38"/>
  <c r="E546" i="38"/>
  <c r="B546" i="38"/>
  <c r="J546" i="38"/>
  <c r="E697" i="38"/>
  <c r="G697" i="38"/>
  <c r="E634" i="38"/>
  <c r="B634" i="38"/>
  <c r="J634" i="38"/>
  <c r="E621" i="38"/>
  <c r="G621" i="38"/>
  <c r="E601" i="38"/>
  <c r="G601" i="38"/>
  <c r="E570" i="38"/>
  <c r="B570" i="38"/>
  <c r="J570" i="38"/>
  <c r="G556" i="38"/>
  <c r="E556" i="38"/>
  <c r="E522" i="38"/>
  <c r="B522" i="38"/>
  <c r="J522" i="38"/>
  <c r="E506" i="38"/>
  <c r="B506" i="38"/>
  <c r="J506" i="38"/>
  <c r="G593" i="38"/>
  <c r="B593" i="38"/>
  <c r="J593" i="38"/>
  <c r="G520" i="38"/>
  <c r="E520" i="38"/>
  <c r="G504" i="38"/>
  <c r="E504" i="38"/>
  <c r="G561" i="38"/>
  <c r="B561" i="38"/>
  <c r="J561" i="38"/>
  <c r="E569" i="38"/>
  <c r="G569" i="38"/>
  <c r="E552" i="38"/>
  <c r="B552" i="38"/>
  <c r="J552" i="38"/>
  <c r="B495" i="38"/>
  <c r="J495" i="38"/>
  <c r="G481" i="38"/>
  <c r="E481" i="38"/>
  <c r="E465" i="38"/>
  <c r="B465" i="38"/>
  <c r="J465" i="38"/>
  <c r="E449" i="38"/>
  <c r="B449" i="38"/>
  <c r="J449" i="38"/>
  <c r="G138" i="38"/>
  <c r="E138" i="38"/>
  <c r="G93" i="38"/>
  <c r="E93" i="38"/>
  <c r="G28" i="38"/>
  <c r="E28" i="38"/>
  <c r="G20" i="38"/>
  <c r="E20" i="38"/>
  <c r="G115" i="38"/>
  <c r="B115" i="38"/>
  <c r="J115" i="38"/>
  <c r="E105" i="38"/>
  <c r="G105" i="38"/>
  <c r="E53" i="38"/>
  <c r="G53" i="38"/>
  <c r="E45" i="38"/>
  <c r="G45" i="38"/>
  <c r="E37" i="38"/>
  <c r="G37" i="38"/>
  <c r="E29" i="38"/>
  <c r="G29" i="38"/>
  <c r="E21" i="38"/>
  <c r="G21" i="38"/>
  <c r="E11" i="38"/>
  <c r="G11" i="38"/>
  <c r="E76" i="38"/>
  <c r="E54" i="38"/>
  <c r="E48" i="38"/>
  <c r="E38" i="38"/>
  <c r="E6" i="38"/>
  <c r="G120" i="38"/>
  <c r="G830" i="38"/>
  <c r="E830" i="38"/>
  <c r="G910" i="38"/>
  <c r="E910" i="38"/>
  <c r="G838" i="38"/>
  <c r="E838" i="38"/>
  <c r="G854" i="38"/>
  <c r="E854" i="38"/>
  <c r="G806" i="38"/>
  <c r="E806" i="38"/>
  <c r="G782" i="38"/>
  <c r="E782" i="38"/>
  <c r="E736" i="38"/>
  <c r="B736" i="38"/>
  <c r="J736" i="38"/>
  <c r="G696" i="38"/>
  <c r="E696" i="38"/>
  <c r="G612" i="38"/>
  <c r="E612" i="38"/>
  <c r="B649" i="38"/>
  <c r="J649" i="38"/>
  <c r="G688" i="38"/>
  <c r="E688" i="38"/>
  <c r="G664" i="38"/>
  <c r="E664" i="38"/>
  <c r="G643" i="38"/>
  <c r="B643" i="38"/>
  <c r="J643" i="38"/>
  <c r="E665" i="38"/>
  <c r="G665" i="38"/>
  <c r="G652" i="38"/>
  <c r="E652" i="38"/>
  <c r="G588" i="38"/>
  <c r="E588" i="38"/>
  <c r="G518" i="38"/>
  <c r="B518" i="38"/>
  <c r="J518" i="38"/>
  <c r="E521" i="38"/>
  <c r="G521" i="38"/>
  <c r="G512" i="38"/>
  <c r="E512" i="38"/>
  <c r="E483" i="38"/>
  <c r="B483" i="38"/>
  <c r="J483" i="38"/>
  <c r="G469" i="38"/>
  <c r="B469" i="38"/>
  <c r="J469" i="38"/>
  <c r="G453" i="38"/>
  <c r="B453" i="38"/>
  <c r="J453" i="38"/>
  <c r="E156" i="38"/>
  <c r="G156" i="38"/>
  <c r="G130" i="38"/>
  <c r="E130" i="38"/>
  <c r="G26" i="38"/>
  <c r="E26" i="38"/>
  <c r="G18" i="38"/>
  <c r="E18" i="38"/>
  <c r="E208" i="38"/>
  <c r="E126" i="38"/>
  <c r="G126" i="38"/>
  <c r="E113" i="38"/>
  <c r="G113" i="38"/>
  <c r="E59" i="38"/>
  <c r="G59" i="38"/>
  <c r="E51" i="38"/>
  <c r="G51" i="38"/>
  <c r="E43" i="38"/>
  <c r="G43" i="38"/>
  <c r="E35" i="38"/>
  <c r="G35" i="38"/>
  <c r="E27" i="38"/>
  <c r="G27" i="38"/>
  <c r="E19" i="38"/>
  <c r="G19" i="38"/>
  <c r="E9" i="38"/>
  <c r="G9" i="38"/>
  <c r="E50" i="38"/>
  <c r="E8" i="38"/>
  <c r="E158" i="38"/>
  <c r="E36" i="38"/>
  <c r="E12" i="38"/>
  <c r="G894" i="38"/>
  <c r="E894" i="38"/>
  <c r="G862" i="38"/>
  <c r="E862" i="38"/>
  <c r="G814" i="38"/>
  <c r="E814" i="38"/>
  <c r="B674" i="38"/>
  <c r="J674" i="38"/>
  <c r="G644" i="38"/>
  <c r="E644" i="38"/>
  <c r="E581" i="38"/>
  <c r="G581" i="38"/>
  <c r="G548" i="38"/>
  <c r="E548" i="38"/>
  <c r="B492" i="38"/>
  <c r="J492" i="38"/>
  <c r="E689" i="38"/>
  <c r="G689" i="38"/>
  <c r="G628" i="38"/>
  <c r="E628" i="38"/>
  <c r="E681" i="38"/>
  <c r="G681" i="38"/>
  <c r="E661" i="38"/>
  <c r="G661" i="38"/>
  <c r="E633" i="38"/>
  <c r="G633" i="38"/>
  <c r="G620" i="38"/>
  <c r="E620" i="38"/>
  <c r="E529" i="38"/>
  <c r="G529" i="38"/>
  <c r="E513" i="38"/>
  <c r="G513" i="38"/>
  <c r="E497" i="38"/>
  <c r="G497" i="38"/>
  <c r="G572" i="38"/>
  <c r="E572" i="38"/>
  <c r="E557" i="38"/>
  <c r="G557" i="38"/>
  <c r="G479" i="38"/>
  <c r="E479" i="38"/>
  <c r="G485" i="38"/>
  <c r="E485" i="38"/>
  <c r="E190" i="38"/>
  <c r="G190" i="38"/>
  <c r="E172" i="38"/>
  <c r="G172" i="38"/>
  <c r="G109" i="38"/>
  <c r="E109" i="38"/>
  <c r="G24" i="38"/>
  <c r="E24" i="38"/>
  <c r="E134" i="38"/>
  <c r="G134" i="38"/>
  <c r="E89" i="38"/>
  <c r="G89" i="38"/>
  <c r="E57" i="38"/>
  <c r="G57" i="38"/>
  <c r="E49" i="38"/>
  <c r="G49" i="38"/>
  <c r="E41" i="38"/>
  <c r="G41" i="38"/>
  <c r="E33" i="38"/>
  <c r="G33" i="38"/>
  <c r="E25" i="38"/>
  <c r="G25" i="38"/>
  <c r="E15" i="38"/>
  <c r="G15" i="38"/>
  <c r="E7" i="38"/>
  <c r="G7" i="38"/>
  <c r="B108" i="1"/>
  <c r="B134" i="1"/>
  <c r="B104" i="1"/>
  <c r="B117" i="1"/>
  <c r="B47" i="1"/>
  <c r="B109" i="1"/>
  <c r="B112" i="1"/>
  <c r="B116" i="1"/>
  <c r="B118" i="1"/>
  <c r="B113" i="1"/>
  <c r="B269" i="38"/>
  <c r="J269" i="38"/>
  <c r="B923" i="38"/>
  <c r="J923" i="38"/>
  <c r="B295" i="38"/>
  <c r="J295" i="38"/>
  <c r="B803" i="38"/>
  <c r="J803" i="38"/>
  <c r="B476" i="38"/>
  <c r="J476" i="38"/>
  <c r="B132" i="38"/>
  <c r="J132" i="38"/>
  <c r="B353" i="38"/>
  <c r="J353" i="38"/>
  <c r="B731" i="38"/>
  <c r="J731" i="38"/>
  <c r="I221" i="38"/>
  <c r="I118" i="38"/>
  <c r="I79" i="38"/>
  <c r="B181" i="38"/>
  <c r="J181" i="38"/>
  <c r="I198" i="38"/>
  <c r="J202" i="38"/>
  <c r="I202" i="38"/>
  <c r="B199" i="38"/>
  <c r="J199" i="38"/>
  <c r="B362" i="38"/>
  <c r="J362" i="38"/>
  <c r="B15" i="38"/>
  <c r="J15" i="38"/>
  <c r="B33" i="38"/>
  <c r="J33" i="38"/>
  <c r="B49" i="38"/>
  <c r="J49" i="38"/>
  <c r="B89" i="38"/>
  <c r="J89" i="38"/>
  <c r="B124" i="38"/>
  <c r="J124" i="38"/>
  <c r="B170" i="38"/>
  <c r="J170" i="38"/>
  <c r="B114" i="38"/>
  <c r="J114" i="38"/>
  <c r="B19" i="38"/>
  <c r="J19" i="38"/>
  <c r="B35" i="38"/>
  <c r="J35" i="38"/>
  <c r="B51" i="38"/>
  <c r="J51" i="38"/>
  <c r="B113" i="38"/>
  <c r="J113" i="38"/>
  <c r="B11" i="38"/>
  <c r="J11" i="38"/>
  <c r="B29" i="38"/>
  <c r="J29" i="38"/>
  <c r="B45" i="38"/>
  <c r="J45" i="38"/>
  <c r="B105" i="38"/>
  <c r="J105" i="38"/>
  <c r="B107" i="38"/>
  <c r="J107" i="38"/>
  <c r="B103" i="38"/>
  <c r="J103" i="38"/>
  <c r="B201" i="38"/>
  <c r="J201" i="38"/>
  <c r="B39" i="38"/>
  <c r="J39" i="38"/>
  <c r="B55" i="38"/>
  <c r="J55" i="38"/>
  <c r="I203" i="38"/>
  <c r="B23" i="38"/>
  <c r="J23" i="38"/>
  <c r="B215" i="38"/>
  <c r="J215" i="38"/>
  <c r="B209" i="38"/>
  <c r="J209" i="38"/>
  <c r="I164" i="38"/>
  <c r="B190" i="38"/>
  <c r="J190" i="38"/>
  <c r="B101" i="38"/>
  <c r="J101" i="38"/>
  <c r="B200" i="38"/>
  <c r="J200" i="38"/>
  <c r="B106" i="38"/>
  <c r="J106" i="38"/>
  <c r="B116" i="38"/>
  <c r="J116" i="38"/>
  <c r="I914" i="38"/>
  <c r="I266" i="38"/>
  <c r="I602" i="38"/>
  <c r="I700" i="38"/>
  <c r="I493" i="38"/>
  <c r="I526" i="38"/>
  <c r="I359" i="38"/>
  <c r="I715" i="38"/>
  <c r="I542" i="38"/>
  <c r="I898" i="38"/>
  <c r="I527" i="38"/>
  <c r="I531" i="38"/>
  <c r="I632" i="38"/>
  <c r="I948" i="38"/>
  <c r="I231" i="38"/>
  <c r="I879" i="38"/>
  <c r="I563" i="38"/>
  <c r="I631" i="38"/>
  <c r="I706" i="38"/>
  <c r="I677" i="38"/>
  <c r="I642" i="38"/>
  <c r="I533" i="38"/>
  <c r="I991" i="38"/>
  <c r="I413" i="38"/>
  <c r="I567" i="38"/>
  <c r="I641" i="38"/>
  <c r="I469" i="38"/>
  <c r="I616" i="38"/>
  <c r="I539" i="38"/>
  <c r="I720" i="38"/>
  <c r="I676" i="38"/>
  <c r="I374" i="38"/>
  <c r="I568" i="38"/>
  <c r="I478" i="38"/>
  <c r="B102" i="38"/>
  <c r="J102" i="38"/>
  <c r="B61" i="38"/>
  <c r="J61" i="38"/>
  <c r="I986" i="38"/>
  <c r="I432" i="38"/>
  <c r="I577" i="38"/>
  <c r="B669" i="38"/>
  <c r="J669" i="38"/>
  <c r="I876" i="38"/>
  <c r="I476" i="38"/>
  <c r="I932" i="38"/>
  <c r="I871" i="38"/>
  <c r="B508" i="38"/>
  <c r="J508" i="38"/>
  <c r="B108" i="38"/>
  <c r="J108" i="38"/>
  <c r="I739" i="38"/>
  <c r="I276" i="38"/>
  <c r="I855" i="38"/>
  <c r="I683" i="38"/>
  <c r="I629" i="38"/>
  <c r="I709" i="38"/>
  <c r="I754" i="38"/>
  <c r="I609" i="38"/>
  <c r="I321" i="38"/>
  <c r="I288" i="38"/>
  <c r="I566" i="38"/>
  <c r="I471" i="38"/>
  <c r="I598" i="38"/>
  <c r="I823" i="38"/>
  <c r="I308" i="38"/>
  <c r="I685" i="38"/>
  <c r="I785" i="38"/>
  <c r="I285" i="38"/>
  <c r="I888" i="38"/>
  <c r="I841" i="38"/>
  <c r="I323" i="38"/>
  <c r="I269" i="38"/>
  <c r="I906" i="38"/>
  <c r="I492" i="38"/>
  <c r="B26" i="38"/>
  <c r="J26" i="38"/>
  <c r="I483" i="38"/>
  <c r="I643" i="38"/>
  <c r="B20" i="38"/>
  <c r="J20" i="38"/>
  <c r="B93" i="38"/>
  <c r="J93" i="38"/>
  <c r="I213" i="38"/>
  <c r="I522" i="38"/>
  <c r="I634" i="38"/>
  <c r="I648" i="38"/>
  <c r="I619" i="38"/>
  <c r="I498" i="38"/>
  <c r="I583" i="38"/>
  <c r="I457" i="38"/>
  <c r="I624" i="38"/>
  <c r="I606" i="38"/>
  <c r="I668" i="38"/>
  <c r="I586" i="38"/>
  <c r="I519" i="38"/>
  <c r="I935" i="38"/>
  <c r="I776" i="38"/>
  <c r="I728" i="38"/>
  <c r="I610" i="38"/>
  <c r="I744" i="38"/>
  <c r="I741" i="38"/>
  <c r="I678" i="38"/>
  <c r="I220" i="38"/>
  <c r="I578" i="38"/>
  <c r="I777" i="38"/>
  <c r="I866" i="38"/>
  <c r="I320" i="38"/>
  <c r="I553" i="38"/>
  <c r="I272" i="38"/>
  <c r="I507" i="38"/>
  <c r="I558" i="38"/>
  <c r="I779" i="38"/>
  <c r="B178" i="38"/>
  <c r="J178" i="38"/>
  <c r="I241" i="38"/>
  <c r="I234" i="38"/>
  <c r="I230" i="38"/>
  <c r="I828" i="38"/>
  <c r="I600" i="38"/>
  <c r="I605" i="38"/>
  <c r="I699" i="38"/>
  <c r="I818" i="38"/>
  <c r="I574" i="38"/>
  <c r="I422" i="38"/>
  <c r="I658" i="38"/>
  <c r="I945" i="38"/>
  <c r="I420" i="38"/>
  <c r="I228" i="38"/>
  <c r="I615" i="38"/>
  <c r="I227" i="38"/>
  <c r="I224" i="38"/>
  <c r="I638" i="38"/>
  <c r="I640" i="38"/>
  <c r="I810" i="38"/>
  <c r="I307" i="38"/>
  <c r="I576" i="38"/>
  <c r="I941" i="38"/>
  <c r="I794" i="38"/>
  <c r="I897" i="38"/>
  <c r="I301" i="38"/>
  <c r="I453" i="38"/>
  <c r="I736" i="38"/>
  <c r="I465" i="38"/>
  <c r="I552" i="38"/>
  <c r="I593" i="38"/>
  <c r="I684" i="38"/>
  <c r="I998" i="38"/>
  <c r="I461" i="38"/>
  <c r="I530" i="38"/>
  <c r="I611" i="38"/>
  <c r="I534" i="38"/>
  <c r="I942" i="38"/>
  <c r="I857" i="38"/>
  <c r="I760" i="38"/>
  <c r="I584" i="38"/>
  <c r="I489" i="38"/>
  <c r="I692" i="38"/>
  <c r="I667" i="38"/>
  <c r="I310" i="38"/>
  <c r="I966" i="38"/>
  <c r="I499" i="38"/>
  <c r="I967" i="38"/>
  <c r="I926" i="38"/>
  <c r="I550" i="38"/>
  <c r="I304" i="38"/>
  <c r="I603" i="38"/>
  <c r="I372" i="38"/>
  <c r="I510" i="38"/>
  <c r="I725" i="38"/>
  <c r="I240" i="38"/>
  <c r="I834" i="38"/>
  <c r="I724" i="38"/>
  <c r="I544" i="38"/>
  <c r="I438" i="38"/>
  <c r="I562" i="38"/>
  <c r="I459" i="38"/>
  <c r="I573" i="38"/>
  <c r="I594" i="38"/>
  <c r="I371" i="38"/>
  <c r="I419" i="38"/>
  <c r="I960" i="38"/>
  <c r="I714" i="38"/>
  <c r="I675" i="38"/>
  <c r="I745" i="38"/>
  <c r="I516" i="38"/>
  <c r="I317" i="38"/>
  <c r="I873" i="38"/>
  <c r="I687" i="38"/>
  <c r="I679" i="38"/>
  <c r="B172" i="38"/>
  <c r="J172" i="38"/>
  <c r="I674" i="38"/>
  <c r="I506" i="38"/>
  <c r="I570" i="38"/>
  <c r="I546" i="38"/>
  <c r="I651" i="38"/>
  <c r="I958" i="38"/>
  <c r="I538" i="38"/>
  <c r="I579" i="38"/>
  <c r="I536" i="38"/>
  <c r="I618" i="38"/>
  <c r="I982" i="38"/>
  <c r="I237" i="38"/>
  <c r="I336" i="38"/>
  <c r="I990" i="38"/>
  <c r="I343" i="38"/>
  <c r="I590" i="38"/>
  <c r="I662" i="38"/>
  <c r="I292" i="38"/>
  <c r="I509" i="38"/>
  <c r="I608" i="38"/>
  <c r="I682" i="38"/>
  <c r="I582" i="38"/>
  <c r="I614" i="38"/>
  <c r="I768" i="38"/>
  <c r="I501" i="38"/>
  <c r="I518" i="38"/>
  <c r="I649" i="38"/>
  <c r="I449" i="38"/>
  <c r="I495" i="38"/>
  <c r="I561" i="38"/>
  <c r="I587" i="38"/>
  <c r="I772" i="38"/>
  <c r="I950" i="38"/>
  <c r="I445" i="38"/>
  <c r="I514" i="38"/>
  <c r="I547" i="38"/>
  <c r="I441" i="38"/>
  <c r="I502" i="38"/>
  <c r="I752" i="38"/>
  <c r="I503" i="38"/>
  <c r="I537" i="38"/>
  <c r="I654" i="38"/>
  <c r="I487" i="38"/>
  <c r="I921" i="38"/>
  <c r="I831" i="38"/>
  <c r="I592" i="38"/>
  <c r="I491" i="38"/>
  <c r="I974" i="38"/>
  <c r="I623" i="38"/>
  <c r="I934" i="38"/>
  <c r="I294" i="38"/>
  <c r="I858" i="38"/>
  <c r="I392" i="38"/>
  <c r="I663" i="38"/>
  <c r="I368" i="38"/>
  <c r="I324" i="38"/>
  <c r="I712" i="38"/>
  <c r="I597" i="38"/>
  <c r="I893" i="38"/>
  <c r="I551" i="38"/>
  <c r="I756" i="38"/>
  <c r="I311" i="38"/>
  <c r="I591" i="38"/>
  <c r="I622" i="38"/>
  <c r="I259" i="38"/>
  <c r="I788" i="38"/>
  <c r="I666" i="38"/>
  <c r="I571" i="38"/>
  <c r="I659" i="38"/>
  <c r="I625" i="38"/>
  <c r="I369" i="38"/>
  <c r="I909" i="38"/>
  <c r="I243" i="38"/>
  <c r="I244" i="38"/>
  <c r="I575" i="38"/>
  <c r="I559" i="38"/>
  <c r="I410" i="38"/>
  <c r="I423" i="38"/>
  <c r="I470" i="38"/>
  <c r="I524" i="38"/>
  <c r="I796" i="38"/>
  <c r="I749" i="38"/>
  <c r="I384" i="38"/>
  <c r="I940" i="38"/>
  <c r="I703" i="38"/>
  <c r="I694" i="38"/>
  <c r="I545" i="38"/>
  <c r="I903" i="38"/>
  <c r="I989" i="38"/>
  <c r="I326" i="38"/>
  <c r="I747" i="38"/>
  <c r="I525" i="38"/>
  <c r="I811" i="38"/>
  <c r="I448" i="38"/>
  <c r="I931" i="38"/>
  <c r="I944" i="38"/>
  <c r="I314" i="38"/>
  <c r="I115" i="38"/>
  <c r="B152" i="38"/>
  <c r="J152" i="38"/>
  <c r="B127" i="38"/>
  <c r="J127" i="38"/>
  <c r="B71" i="38"/>
  <c r="J71" i="38"/>
  <c r="B217" i="38"/>
  <c r="J217" i="38"/>
  <c r="B179" i="38"/>
  <c r="J179" i="38"/>
  <c r="B92" i="38"/>
  <c r="J92" i="38"/>
  <c r="B195" i="38"/>
  <c r="J195" i="38"/>
  <c r="B7" i="38"/>
  <c r="J7" i="38"/>
  <c r="B25" i="38"/>
  <c r="J25" i="38"/>
  <c r="B41" i="38"/>
  <c r="J41" i="38"/>
  <c r="B57" i="38"/>
  <c r="J57" i="38"/>
  <c r="B134" i="38"/>
  <c r="J134" i="38"/>
  <c r="B109" i="38"/>
  <c r="J109" i="38"/>
  <c r="B158" i="38"/>
  <c r="J158" i="38"/>
  <c r="B9" i="38"/>
  <c r="J9" i="38"/>
  <c r="B27" i="38"/>
  <c r="J27" i="38"/>
  <c r="B43" i="38"/>
  <c r="J43" i="38"/>
  <c r="B59" i="38"/>
  <c r="J59" i="38"/>
  <c r="B126" i="38"/>
  <c r="J126" i="38"/>
  <c r="B6" i="38"/>
  <c r="J6" i="38"/>
  <c r="B76" i="38"/>
  <c r="J76" i="38"/>
  <c r="B21" i="38"/>
  <c r="J21" i="38"/>
  <c r="B37" i="38"/>
  <c r="J37" i="38"/>
  <c r="B53" i="38"/>
  <c r="J53" i="38"/>
  <c r="B34" i="38"/>
  <c r="J34" i="38"/>
  <c r="B13" i="38"/>
  <c r="J13" i="38"/>
  <c r="B31" i="38"/>
  <c r="J31" i="38"/>
  <c r="B47" i="38"/>
  <c r="J47" i="38"/>
  <c r="B97" i="38"/>
  <c r="J97" i="38"/>
  <c r="B151" i="38"/>
  <c r="J151" i="38"/>
  <c r="B119" i="38"/>
  <c r="J119" i="38"/>
  <c r="B183" i="38"/>
  <c r="J183" i="38"/>
  <c r="B86" i="38"/>
  <c r="J86" i="38"/>
  <c r="B144" i="38"/>
  <c r="J144" i="38"/>
  <c r="I83" i="38"/>
  <c r="B17" i="38"/>
  <c r="J17" i="38"/>
  <c r="B42" i="38"/>
  <c r="J42" i="38"/>
  <c r="B162" i="38"/>
  <c r="J162" i="38"/>
  <c r="B135" i="38"/>
  <c r="J135" i="38"/>
  <c r="B142" i="38"/>
  <c r="J142" i="38"/>
  <c r="B94" i="38"/>
  <c r="J94" i="38"/>
  <c r="B204" i="38"/>
  <c r="J204" i="38"/>
  <c r="B125" i="38"/>
  <c r="J125" i="38"/>
  <c r="B70" i="38"/>
  <c r="J70" i="38"/>
  <c r="B111" i="38"/>
  <c r="J111" i="38"/>
  <c r="B133" i="38"/>
  <c r="J133" i="38"/>
  <c r="B88" i="38"/>
  <c r="J88" i="38"/>
  <c r="B96" i="38"/>
  <c r="J96" i="38"/>
  <c r="B141" i="38"/>
  <c r="J141" i="38"/>
  <c r="B81" i="38"/>
  <c r="J81" i="38"/>
  <c r="B69" i="38"/>
  <c r="J69" i="38"/>
  <c r="B182" i="38"/>
  <c r="J182" i="38"/>
  <c r="B171" i="38"/>
  <c r="J171" i="38"/>
  <c r="I180" i="38"/>
  <c r="B95" i="38"/>
  <c r="J95" i="38"/>
  <c r="I185" i="38"/>
  <c r="B100" i="38"/>
  <c r="J100" i="38"/>
  <c r="B207" i="38"/>
  <c r="J207" i="38"/>
  <c r="I85" i="38"/>
  <c r="B167" i="38"/>
  <c r="J167" i="38"/>
  <c r="B44" i="38"/>
  <c r="J44" i="38"/>
  <c r="B54" i="38"/>
  <c r="J54" i="38"/>
  <c r="B72" i="38"/>
  <c r="J72" i="38"/>
  <c r="B60" i="38"/>
  <c r="J60" i="38"/>
  <c r="B163" i="38"/>
  <c r="J163" i="38"/>
  <c r="B187" i="38"/>
  <c r="J187" i="38"/>
  <c r="B131" i="38"/>
  <c r="J131" i="38"/>
  <c r="I150" i="38"/>
  <c r="B212" i="38"/>
  <c r="J212" i="38"/>
  <c r="B192" i="38"/>
  <c r="J192" i="38"/>
  <c r="B8" i="38"/>
  <c r="J8" i="38"/>
  <c r="B208" i="38"/>
  <c r="J208" i="38"/>
  <c r="B156" i="38"/>
  <c r="J156" i="38"/>
  <c r="B38" i="38"/>
  <c r="J38" i="38"/>
  <c r="B40" i="38"/>
  <c r="J40" i="38"/>
  <c r="I56" i="38"/>
  <c r="B22" i="38"/>
  <c r="J22" i="38"/>
  <c r="B211" i="38"/>
  <c r="J211" i="38"/>
  <c r="B191" i="38"/>
  <c r="J191" i="38"/>
  <c r="B218" i="38"/>
  <c r="J218" i="38"/>
  <c r="I216" i="38"/>
  <c r="B176" i="38"/>
  <c r="J176" i="38"/>
  <c r="B160" i="38"/>
  <c r="J160" i="38"/>
  <c r="B168" i="38"/>
  <c r="J168" i="38"/>
  <c r="B63" i="38"/>
  <c r="J63" i="38"/>
  <c r="I62" i="38"/>
  <c r="B84" i="38"/>
  <c r="J84" i="38"/>
  <c r="B186" i="38"/>
  <c r="J186" i="38"/>
  <c r="B219" i="38"/>
  <c r="J219" i="38"/>
  <c r="B157" i="38"/>
  <c r="J157" i="38"/>
  <c r="B65" i="38"/>
  <c r="J65" i="38"/>
  <c r="I122" i="38"/>
  <c r="I166" i="38"/>
  <c r="I143" i="38"/>
  <c r="B205" i="38"/>
  <c r="J205" i="38"/>
  <c r="B161" i="38"/>
  <c r="J161" i="38"/>
  <c r="I194" i="38"/>
  <c r="B148" i="38"/>
  <c r="J148" i="38"/>
  <c r="I66" i="38"/>
  <c r="B145" i="38"/>
  <c r="J145" i="38"/>
  <c r="B165" i="38"/>
  <c r="J165" i="38"/>
  <c r="I137" i="38"/>
  <c r="I67" i="38"/>
  <c r="B73" i="38"/>
  <c r="J73" i="38"/>
  <c r="I75" i="38"/>
  <c r="I159" i="38"/>
  <c r="B146" i="38"/>
  <c r="J146" i="38"/>
  <c r="B177" i="38"/>
  <c r="J177" i="38"/>
  <c r="B30" i="38"/>
  <c r="J30" i="38"/>
  <c r="B140" i="38"/>
  <c r="J140" i="38"/>
  <c r="B210" i="38"/>
  <c r="J210" i="38"/>
  <c r="B112" i="38"/>
  <c r="J112" i="38"/>
  <c r="B58" i="38"/>
  <c r="J58" i="38"/>
  <c r="B193" i="38"/>
  <c r="J193" i="38"/>
  <c r="B99" i="38"/>
  <c r="J99" i="38"/>
  <c r="B120" i="38"/>
  <c r="J120" i="38"/>
  <c r="B129" i="38"/>
  <c r="J129" i="38"/>
  <c r="B32" i="38"/>
  <c r="J32" i="38"/>
  <c r="B68" i="38"/>
  <c r="J68" i="38"/>
  <c r="B196" i="38"/>
  <c r="J196" i="38"/>
  <c r="B74" i="38"/>
  <c r="J74" i="38"/>
  <c r="B153" i="38"/>
  <c r="J153" i="38"/>
  <c r="B52" i="38"/>
  <c r="J52" i="38"/>
  <c r="B36" i="38"/>
  <c r="J36" i="38"/>
  <c r="B174" i="38"/>
  <c r="J174" i="38"/>
  <c r="B24" i="38"/>
  <c r="J24" i="38"/>
  <c r="B12" i="38"/>
  <c r="J12" i="38"/>
  <c r="B50" i="38"/>
  <c r="J50" i="38"/>
  <c r="B18" i="38"/>
  <c r="J18" i="38"/>
  <c r="B130" i="38"/>
  <c r="J130" i="38"/>
  <c r="B48" i="38"/>
  <c r="J48" i="38"/>
  <c r="B28" i="38"/>
  <c r="J28" i="38"/>
  <c r="B138" i="38"/>
  <c r="J138" i="38"/>
  <c r="I10" i="38"/>
  <c r="B46" i="38"/>
  <c r="J46" i="38"/>
  <c r="B90" i="38"/>
  <c r="J90" i="38"/>
  <c r="B80" i="38"/>
  <c r="J80" i="38"/>
  <c r="B64" i="38"/>
  <c r="J64" i="38"/>
  <c r="I14" i="38"/>
  <c r="B121" i="38"/>
  <c r="J121" i="38"/>
  <c r="B78" i="38"/>
  <c r="J78" i="38"/>
  <c r="B173" i="38"/>
  <c r="J173" i="38"/>
  <c r="B16" i="38"/>
  <c r="J16" i="38"/>
  <c r="I169" i="38"/>
  <c r="B154" i="38"/>
  <c r="J154" i="38"/>
  <c r="B189" i="38"/>
  <c r="J189" i="38"/>
  <c r="B214" i="38"/>
  <c r="J214" i="38"/>
  <c r="B77" i="38"/>
  <c r="J77" i="38"/>
  <c r="I82" i="38"/>
  <c r="B184" i="38"/>
  <c r="J184" i="38"/>
  <c r="B147" i="38"/>
  <c r="J147" i="38"/>
  <c r="B110" i="38"/>
  <c r="J110" i="38"/>
  <c r="I117" i="38"/>
  <c r="B104" i="38"/>
  <c r="J104" i="38"/>
  <c r="I175" i="38"/>
  <c r="B149" i="38"/>
  <c r="J149" i="38"/>
  <c r="I155" i="38"/>
  <c r="B87" i="38"/>
  <c r="J87" i="38"/>
  <c r="B206" i="38"/>
  <c r="J206" i="38"/>
  <c r="B188" i="38"/>
  <c r="J188" i="38"/>
  <c r="B136" i="38"/>
  <c r="J136" i="38"/>
  <c r="B123" i="38"/>
  <c r="J123" i="38"/>
  <c r="B394" i="38"/>
  <c r="J394" i="38"/>
  <c r="B275" i="38"/>
  <c r="J275" i="38"/>
  <c r="B387" i="38"/>
  <c r="J387" i="38"/>
  <c r="B401" i="38"/>
  <c r="J401" i="38"/>
  <c r="B917" i="38"/>
  <c r="J917" i="38"/>
  <c r="B847" i="38"/>
  <c r="J847" i="38"/>
  <c r="B868" i="38"/>
  <c r="J868" i="38"/>
  <c r="B406" i="38"/>
  <c r="J406" i="38"/>
  <c r="B397" i="38"/>
  <c r="J397" i="38"/>
  <c r="B832" i="38"/>
  <c r="J832" i="38"/>
  <c r="B877" i="38"/>
  <c r="J877" i="38"/>
  <c r="B976" i="38"/>
  <c r="J976" i="38"/>
  <c r="B949" i="38"/>
  <c r="J949" i="38"/>
  <c r="B808" i="38"/>
  <c r="J808" i="38"/>
  <c r="B585" i="38"/>
  <c r="J585" i="38"/>
  <c r="B825" i="38"/>
  <c r="J825" i="38"/>
  <c r="B455" i="38"/>
  <c r="J455" i="38"/>
  <c r="B992" i="38"/>
  <c r="J992" i="38"/>
  <c r="B701" i="38"/>
  <c r="J701" i="38"/>
  <c r="B646" i="38"/>
  <c r="J646" i="38"/>
  <c r="B282" i="38"/>
  <c r="J282" i="38"/>
  <c r="B298" i="38"/>
  <c r="J298" i="38"/>
  <c r="B484" i="38"/>
  <c r="J484" i="38"/>
  <c r="B607" i="38"/>
  <c r="J607" i="38"/>
  <c r="B721" i="38"/>
  <c r="J721" i="38"/>
  <c r="B388" i="38"/>
  <c r="J388" i="38"/>
  <c r="B346" i="38"/>
  <c r="J346" i="38"/>
  <c r="B919" i="38"/>
  <c r="J919" i="38"/>
  <c r="B599" i="38"/>
  <c r="J599" i="38"/>
  <c r="B999" i="38"/>
  <c r="J999" i="38"/>
  <c r="B339" i="38"/>
  <c r="J339" i="38"/>
  <c r="B881" i="38"/>
  <c r="J881" i="38"/>
  <c r="B466" i="38"/>
  <c r="J466" i="38"/>
  <c r="B517" i="38"/>
  <c r="J517" i="38"/>
  <c r="B340" i="38"/>
  <c r="J340" i="38"/>
  <c r="B742" i="38"/>
  <c r="J742" i="38"/>
  <c r="B774" i="38"/>
  <c r="J774" i="38"/>
  <c r="B327" i="38"/>
  <c r="J327" i="38"/>
  <c r="B885" i="38"/>
  <c r="J885" i="38"/>
  <c r="B970" i="38"/>
  <c r="J970" i="38"/>
  <c r="B671" i="38"/>
  <c r="J671" i="38"/>
  <c r="B916" i="38"/>
  <c r="J916" i="38"/>
  <c r="B263" i="38"/>
  <c r="J263" i="38"/>
  <c r="B938" i="38"/>
  <c r="J938" i="38"/>
  <c r="B436" i="38"/>
  <c r="J436" i="38"/>
  <c r="B486" i="38"/>
  <c r="J486" i="38"/>
  <c r="B964" i="38"/>
  <c r="J964" i="38"/>
  <c r="B627" i="38"/>
  <c r="J627" i="38"/>
  <c r="B695" i="38"/>
  <c r="J695" i="38"/>
  <c r="B337" i="38"/>
  <c r="J337" i="38"/>
  <c r="B274" i="38"/>
  <c r="J274" i="38"/>
  <c r="B797" i="38"/>
  <c r="J797" i="38"/>
  <c r="B400" i="38"/>
  <c r="J400" i="38"/>
  <c r="B381" i="38"/>
  <c r="J381" i="38"/>
  <c r="B848" i="38"/>
  <c r="J848" i="38"/>
  <c r="B880" i="38"/>
  <c r="J880" i="38"/>
  <c r="B913" i="38"/>
  <c r="J913" i="38"/>
  <c r="B444" i="38"/>
  <c r="J444" i="38"/>
  <c r="B260" i="38"/>
  <c r="J260" i="38"/>
  <c r="B262" i="38"/>
  <c r="J262" i="38"/>
  <c r="B291" i="38"/>
  <c r="J291" i="38"/>
  <c r="B734" i="38"/>
  <c r="J734" i="38"/>
  <c r="B717" i="38"/>
  <c r="J717" i="38"/>
  <c r="B617" i="38"/>
  <c r="J617" i="38"/>
  <c r="B758" i="38"/>
  <c r="J758" i="38"/>
  <c r="B775" i="38"/>
  <c r="J775" i="38"/>
  <c r="B963" i="38"/>
  <c r="J963" i="38"/>
  <c r="B927" i="38"/>
  <c r="J927" i="38"/>
  <c r="B342" i="38"/>
  <c r="J342" i="38"/>
  <c r="B565" i="38"/>
  <c r="J565" i="38"/>
  <c r="B708" i="38"/>
  <c r="J708" i="38"/>
  <c r="B390" i="38"/>
  <c r="J390" i="38"/>
  <c r="B429" i="38"/>
  <c r="J429" i="38"/>
  <c r="B837" i="38"/>
  <c r="J837" i="38"/>
  <c r="B792" i="38"/>
  <c r="J792" i="38"/>
  <c r="B404" i="38"/>
  <c r="J404" i="38"/>
  <c r="B378" i="38"/>
  <c r="J378" i="38"/>
  <c r="B972" i="38"/>
  <c r="J972" i="38"/>
  <c r="B820" i="38"/>
  <c r="J820" i="38"/>
  <c r="B416" i="38"/>
  <c r="J416" i="38"/>
  <c r="B657" i="38"/>
  <c r="J657" i="38"/>
  <c r="B541" i="38"/>
  <c r="J541" i="38"/>
  <c r="I197" i="38"/>
  <c r="B863" i="38"/>
  <c r="J863" i="38"/>
  <c r="B928" i="38"/>
  <c r="J928" i="38"/>
  <c r="B892" i="38"/>
  <c r="J892" i="38"/>
  <c r="B968" i="38"/>
  <c r="J968" i="38"/>
  <c r="B647" i="38"/>
  <c r="J647" i="38"/>
  <c r="I91" i="38"/>
  <c r="I139" i="38"/>
  <c r="B953" i="38"/>
  <c r="J953" i="38"/>
  <c r="B890" i="38"/>
  <c r="J890" i="38"/>
  <c r="I128" i="38"/>
  <c r="B490" i="38"/>
  <c r="J490" i="38"/>
  <c r="B330" i="38"/>
  <c r="J330" i="38"/>
  <c r="B865" i="38"/>
  <c r="J865" i="38"/>
  <c r="B385" i="38"/>
  <c r="J385" i="38"/>
  <c r="B767" i="38"/>
  <c r="J767" i="38"/>
  <c r="B460" i="38"/>
  <c r="J460" i="38"/>
  <c r="B869" i="38"/>
  <c r="J869" i="38"/>
  <c r="B358" i="38"/>
  <c r="J358" i="38"/>
  <c r="B279" i="38"/>
  <c r="J279" i="38"/>
  <c r="B278" i="38"/>
  <c r="J278" i="38"/>
  <c r="B951" i="38"/>
  <c r="J951" i="38"/>
  <c r="B355" i="38"/>
  <c r="J355" i="38"/>
  <c r="B515" i="38"/>
  <c r="J515" i="38"/>
  <c r="B981" i="38"/>
  <c r="J981" i="38"/>
  <c r="B693" i="38"/>
  <c r="J693" i="38"/>
  <c r="B955" i="38"/>
  <c r="J955" i="38"/>
  <c r="B732" i="38"/>
  <c r="J732" i="38"/>
  <c r="B874" i="38"/>
  <c r="J874" i="38"/>
  <c r="B289" i="38"/>
  <c r="J289" i="38"/>
  <c r="B290" i="38"/>
  <c r="J290" i="38"/>
  <c r="B911" i="38"/>
  <c r="J911" i="38"/>
  <c r="B523" i="38"/>
  <c r="J523" i="38"/>
  <c r="B973" i="38"/>
  <c r="J973" i="38"/>
  <c r="B757" i="38"/>
  <c r="J757" i="38"/>
  <c r="B851" i="38"/>
  <c r="J851" i="38"/>
  <c r="B456" i="38"/>
  <c r="J456" i="38"/>
  <c r="B639" i="38"/>
  <c r="J639" i="38"/>
  <c r="B860" i="38"/>
  <c r="J860" i="38"/>
  <c r="B655" i="38"/>
  <c r="J655" i="38"/>
  <c r="B984" i="38"/>
  <c r="J984" i="38"/>
  <c r="B922" i="38"/>
  <c r="J922" i="38"/>
  <c r="B887" i="38"/>
  <c r="J887" i="38"/>
  <c r="B328" i="38"/>
  <c r="J328" i="38"/>
  <c r="B738" i="38"/>
  <c r="J738" i="38"/>
  <c r="B954" i="38"/>
  <c r="J954" i="38"/>
  <c r="B833" i="38"/>
  <c r="J833" i="38"/>
  <c r="B978" i="38"/>
  <c r="J978" i="38"/>
  <c r="B670" i="38"/>
  <c r="J670" i="38"/>
  <c r="B827" i="38"/>
  <c r="J827" i="38"/>
  <c r="B306" i="38"/>
  <c r="J306" i="38"/>
  <c r="B350" i="38"/>
  <c r="J350" i="38"/>
  <c r="B464" i="38"/>
  <c r="J464" i="38"/>
  <c r="B398" i="38"/>
  <c r="J398" i="38"/>
  <c r="B786" i="38"/>
  <c r="J786" i="38"/>
  <c r="B770" i="38"/>
  <c r="J770" i="38"/>
  <c r="B364" i="38"/>
  <c r="J364" i="38"/>
  <c r="B962" i="38"/>
  <c r="J962" i="38"/>
  <c r="B801" i="38"/>
  <c r="J801" i="38"/>
  <c r="B933" i="38"/>
  <c r="J933" i="38"/>
  <c r="B835" i="38"/>
  <c r="J835" i="38"/>
  <c r="B462" i="38"/>
  <c r="J462" i="38"/>
  <c r="B360" i="38"/>
  <c r="J360" i="38"/>
  <c r="B815" i="38"/>
  <c r="J815" i="38"/>
  <c r="B977" i="38"/>
  <c r="J977" i="38"/>
  <c r="B256" i="38"/>
  <c r="J256" i="38"/>
  <c r="I98" i="38"/>
  <c r="B250" i="38"/>
  <c r="J250" i="38"/>
  <c r="B511" i="38"/>
  <c r="J511" i="38"/>
  <c r="B312" i="38"/>
  <c r="J312" i="38"/>
  <c r="B802" i="38"/>
  <c r="J802" i="38"/>
  <c r="B270" i="38"/>
  <c r="J270" i="38"/>
  <c r="B791" i="38"/>
  <c r="J791" i="38"/>
  <c r="B773" i="38"/>
  <c r="J773" i="38"/>
  <c r="B366" i="38"/>
  <c r="J366" i="38"/>
  <c r="B947" i="38"/>
  <c r="J947" i="38"/>
  <c r="B997" i="38"/>
  <c r="J997" i="38"/>
  <c r="B969" i="38"/>
  <c r="J969" i="38"/>
  <c r="B900" i="38"/>
  <c r="J900" i="38"/>
  <c r="B867" i="38"/>
  <c r="J867" i="38"/>
  <c r="B759" i="38"/>
  <c r="J759" i="38"/>
  <c r="B849" i="38"/>
  <c r="J849" i="38"/>
  <c r="B987" i="38"/>
  <c r="J987" i="38"/>
  <c r="B318" i="38"/>
  <c r="J318" i="38"/>
  <c r="B268" i="38"/>
  <c r="J268" i="38"/>
  <c r="B850" i="38"/>
  <c r="J850" i="38"/>
  <c r="B686" i="38"/>
  <c r="J686" i="38"/>
  <c r="B895" i="38"/>
  <c r="J895" i="38"/>
  <c r="E124" i="39"/>
  <c r="B347" i="38"/>
  <c r="J347" i="38"/>
  <c r="B789" i="38"/>
  <c r="J789" i="38"/>
  <c r="B1000" i="38"/>
  <c r="J1000" i="38"/>
  <c r="B287" i="38"/>
  <c r="J287" i="38"/>
  <c r="B761" i="38"/>
  <c r="J761" i="38"/>
  <c r="B904" i="38"/>
  <c r="J904" i="38"/>
  <c r="B807" i="38"/>
  <c r="J807" i="38"/>
  <c r="B414" i="38"/>
  <c r="J414" i="38"/>
  <c r="B434" i="38"/>
  <c r="J434" i="38"/>
  <c r="B428" i="38"/>
  <c r="J428" i="38"/>
  <c r="B943" i="38"/>
  <c r="J943" i="38"/>
  <c r="B458" i="38"/>
  <c r="J458" i="38"/>
  <c r="B338" i="38"/>
  <c r="J338" i="38"/>
  <c r="B771" i="38"/>
  <c r="J771" i="38"/>
  <c r="B411" i="38"/>
  <c r="J411" i="38"/>
  <c r="B415" i="38"/>
  <c r="J415" i="38"/>
  <c r="B433" i="38"/>
  <c r="J433" i="38"/>
  <c r="B380" i="38"/>
  <c r="J380" i="38"/>
  <c r="B296" i="38"/>
  <c r="J296" i="38"/>
  <c r="B424" i="38"/>
  <c r="J424" i="38"/>
  <c r="B454" i="38"/>
  <c r="J454" i="38"/>
  <c r="B905" i="38"/>
  <c r="J905" i="38"/>
  <c r="B996" i="38"/>
  <c r="J996" i="38"/>
  <c r="B376" i="38"/>
  <c r="J376" i="38"/>
  <c r="B719" i="38"/>
  <c r="J719" i="38"/>
  <c r="B845" i="38"/>
  <c r="J845" i="38"/>
  <c r="B242" i="38"/>
  <c r="J242" i="38"/>
  <c r="B386" i="38"/>
  <c r="J386" i="38"/>
  <c r="B875" i="38"/>
  <c r="J875" i="38"/>
  <c r="B637" i="38"/>
  <c r="J637" i="38"/>
  <c r="B735" i="38"/>
  <c r="J735" i="38"/>
  <c r="B816" i="38"/>
  <c r="J816" i="38"/>
  <c r="B908" i="38"/>
  <c r="J908" i="38"/>
  <c r="B370" i="38"/>
  <c r="J370" i="38"/>
  <c r="B769" i="38"/>
  <c r="J769" i="38"/>
  <c r="B961" i="38"/>
  <c r="J961" i="38"/>
  <c r="B382" i="38"/>
  <c r="J382" i="38"/>
  <c r="B280" i="38"/>
  <c r="J280" i="38"/>
  <c r="B755" i="38"/>
  <c r="J755" i="38"/>
  <c r="B957" i="38"/>
  <c r="J957" i="38"/>
  <c r="B286" i="38"/>
  <c r="J286" i="38"/>
  <c r="B716" i="38"/>
  <c r="J716" i="38"/>
  <c r="B356" i="38"/>
  <c r="J356" i="38"/>
  <c r="B722" i="38"/>
  <c r="J722" i="38"/>
  <c r="B305" i="38"/>
  <c r="J305" i="38"/>
  <c r="B783" i="38"/>
  <c r="J783" i="38"/>
  <c r="B595" i="38"/>
  <c r="J595" i="38"/>
  <c r="B257" i="38"/>
  <c r="J257" i="38"/>
  <c r="B344" i="38"/>
  <c r="J344" i="38"/>
  <c r="B408" i="38"/>
  <c r="J408" i="38"/>
  <c r="B691" i="38"/>
  <c r="J691" i="38"/>
  <c r="B710" i="38"/>
  <c r="J710" i="38"/>
  <c r="B733" i="38"/>
  <c r="J733" i="38"/>
  <c r="B826" i="38"/>
  <c r="J826" i="38"/>
  <c r="B884" i="38"/>
  <c r="J884" i="38"/>
  <c r="B348" i="38"/>
  <c r="J348" i="38"/>
  <c r="B985" i="38"/>
  <c r="J985" i="38"/>
  <c r="B975" i="38"/>
  <c r="J975" i="38"/>
  <c r="B856" i="38"/>
  <c r="J856" i="38"/>
  <c r="B247" i="38"/>
  <c r="J247" i="38"/>
  <c r="B246" i="38"/>
  <c r="J246" i="38"/>
  <c r="B253" i="38"/>
  <c r="J253" i="38"/>
  <c r="B332" i="38"/>
  <c r="J332" i="38"/>
  <c r="B532" i="38"/>
  <c r="J532" i="38"/>
  <c r="B635" i="38"/>
  <c r="J635" i="38"/>
  <c r="B500" i="38"/>
  <c r="J500" i="38"/>
  <c r="B319" i="38"/>
  <c r="J319" i="38"/>
  <c r="B316" i="38"/>
  <c r="J316" i="38"/>
  <c r="B778" i="38"/>
  <c r="J778" i="38"/>
  <c r="B225" i="38"/>
  <c r="J225" i="38"/>
  <c r="B740" i="38"/>
  <c r="J740" i="38"/>
  <c r="B300" i="38"/>
  <c r="J300" i="38"/>
  <c r="B751" i="38"/>
  <c r="J751" i="38"/>
  <c r="B842" i="38"/>
  <c r="J842" i="38"/>
  <c r="B365" i="38"/>
  <c r="J365" i="38"/>
  <c r="B809" i="38"/>
  <c r="J809" i="38"/>
  <c r="B840" i="38"/>
  <c r="J840" i="38"/>
  <c r="B729" i="38"/>
  <c r="J729" i="38"/>
  <c r="B363" i="38"/>
  <c r="J363" i="38"/>
  <c r="B354" i="38"/>
  <c r="J354" i="38"/>
  <c r="B836" i="38"/>
  <c r="J836" i="38"/>
  <c r="B817" i="38"/>
  <c r="J817" i="38"/>
  <c r="B232" i="38"/>
  <c r="J232" i="38"/>
  <c r="B443" i="38"/>
  <c r="J443" i="38"/>
  <c r="B753" i="38"/>
  <c r="J753" i="38"/>
  <c r="B273" i="38"/>
  <c r="J273" i="38"/>
  <c r="B899" i="38"/>
  <c r="J899" i="38"/>
  <c r="B723" i="38"/>
  <c r="J723" i="38"/>
  <c r="B804" i="38"/>
  <c r="J804" i="38"/>
  <c r="B995" i="38"/>
  <c r="J995" i="38"/>
  <c r="B889" i="38"/>
  <c r="J889" i="38"/>
  <c r="B236" i="38"/>
  <c r="J236" i="38"/>
  <c r="B726" i="38"/>
  <c r="J726" i="38"/>
  <c r="B690" i="38"/>
  <c r="J690" i="38"/>
  <c r="B936" i="38"/>
  <c r="J936" i="38"/>
  <c r="B488" i="38"/>
  <c r="J488" i="38"/>
  <c r="B450" i="38"/>
  <c r="J450" i="38"/>
  <c r="B468" i="38"/>
  <c r="J468" i="38"/>
  <c r="B322" i="38"/>
  <c r="J322" i="38"/>
  <c r="B993" i="38"/>
  <c r="J993" i="38"/>
  <c r="B872" i="38"/>
  <c r="J872" i="38"/>
  <c r="B252" i="38"/>
  <c r="J252" i="38"/>
  <c r="B435" i="38"/>
  <c r="J435" i="38"/>
  <c r="B472" i="38"/>
  <c r="J472" i="38"/>
  <c r="B707" i="38"/>
  <c r="J707" i="38"/>
  <c r="B375" i="38"/>
  <c r="J375" i="38"/>
  <c r="B543" i="38"/>
  <c r="J543" i="38"/>
  <c r="B930" i="38"/>
  <c r="J930" i="38"/>
  <c r="B333" i="38"/>
  <c r="J333" i="38"/>
  <c r="B446" i="38"/>
  <c r="J446" i="38"/>
  <c r="B474" i="38"/>
  <c r="J474" i="38"/>
  <c r="B718" i="38"/>
  <c r="J718" i="38"/>
  <c r="B812" i="38"/>
  <c r="J812" i="38"/>
  <c r="B853" i="38"/>
  <c r="J853" i="38"/>
  <c r="B258" i="38"/>
  <c r="J258" i="38"/>
  <c r="B334" i="38"/>
  <c r="J334" i="38"/>
  <c r="B787" i="38"/>
  <c r="J787" i="38"/>
  <c r="B852" i="38"/>
  <c r="J852" i="38"/>
  <c r="B924" i="38"/>
  <c r="J924" i="38"/>
  <c r="B302" i="38"/>
  <c r="J302" i="38"/>
  <c r="B396" i="38"/>
  <c r="J396" i="38"/>
  <c r="B737" i="38"/>
  <c r="J737" i="38"/>
  <c r="B713" i="38"/>
  <c r="J713" i="38"/>
  <c r="B988" i="38"/>
  <c r="J988" i="38"/>
  <c r="B412" i="38"/>
  <c r="J412" i="38"/>
  <c r="B799" i="38"/>
  <c r="J799" i="38"/>
  <c r="B793" i="38"/>
  <c r="J793" i="38"/>
  <c r="B650" i="38"/>
  <c r="J650" i="38"/>
  <c r="B402" i="38"/>
  <c r="J402" i="38"/>
  <c r="B626" i="38"/>
  <c r="J626" i="38"/>
  <c r="B937" i="38"/>
  <c r="J937" i="38"/>
  <c r="B426" i="38"/>
  <c r="J426" i="38"/>
  <c r="B226" i="38"/>
  <c r="J226" i="38"/>
  <c r="B283" i="38"/>
  <c r="J283" i="38"/>
  <c r="B271" i="38"/>
  <c r="J271" i="38"/>
  <c r="B780" i="38"/>
  <c r="J780" i="38"/>
  <c r="B980" i="38"/>
  <c r="J980" i="38"/>
  <c r="B452" i="38"/>
  <c r="J452" i="38"/>
  <c r="B946" i="38"/>
  <c r="J946" i="38"/>
  <c r="B535" i="38"/>
  <c r="J535" i="38"/>
  <c r="B417" i="38"/>
  <c r="J417" i="38"/>
  <c r="B882" i="38"/>
  <c r="J882" i="38"/>
  <c r="B403" i="38"/>
  <c r="J403" i="38"/>
  <c r="B763" i="38"/>
  <c r="J763" i="38"/>
  <c r="B711" i="38"/>
  <c r="J711" i="38"/>
  <c r="B839" i="38"/>
  <c r="J839" i="38"/>
  <c r="B440" i="38"/>
  <c r="J440" i="38"/>
  <c r="B383" i="38"/>
  <c r="J383" i="38"/>
  <c r="B439" i="38"/>
  <c r="J439" i="38"/>
  <c r="B349" i="38"/>
  <c r="J349" i="38"/>
  <c r="B442" i="38"/>
  <c r="J442" i="38"/>
  <c r="B239" i="38"/>
  <c r="J239" i="38"/>
  <c r="B447" i="38"/>
  <c r="J447" i="38"/>
  <c r="B983" i="38"/>
  <c r="J983" i="38"/>
  <c r="B843" i="38"/>
  <c r="J843" i="38"/>
  <c r="B929" i="38"/>
  <c r="J929" i="38"/>
  <c r="B235" i="38"/>
  <c r="J235" i="38"/>
  <c r="B925" i="38"/>
  <c r="J925" i="38"/>
  <c r="B351" i="38"/>
  <c r="J351" i="38"/>
  <c r="B482" i="38"/>
  <c r="J482" i="38"/>
  <c r="B248" i="38"/>
  <c r="J248" i="38"/>
  <c r="B264" i="38"/>
  <c r="J264" i="38"/>
  <c r="B352" i="38"/>
  <c r="J352" i="38"/>
  <c r="B494" i="38"/>
  <c r="J494" i="38"/>
  <c r="B391" i="38"/>
  <c r="J391" i="38"/>
  <c r="B379" i="38"/>
  <c r="J379" i="38"/>
  <c r="B805" i="38"/>
  <c r="J805" i="38"/>
  <c r="B956" i="38"/>
  <c r="J956" i="38"/>
  <c r="B965" i="38"/>
  <c r="J965" i="38"/>
  <c r="B912" i="38"/>
  <c r="J912" i="38"/>
  <c r="B480" i="38"/>
  <c r="J480" i="38"/>
  <c r="B959" i="38"/>
  <c r="J959" i="38"/>
  <c r="B284" i="38"/>
  <c r="J284" i="38"/>
  <c r="B407" i="38"/>
  <c r="J407" i="38"/>
  <c r="B251" i="38"/>
  <c r="J251" i="38"/>
  <c r="B254" i="38"/>
  <c r="J254" i="38"/>
  <c r="B255" i="38"/>
  <c r="J255" i="38"/>
  <c r="B238" i="38"/>
  <c r="J238" i="38"/>
  <c r="B994" i="38"/>
  <c r="J994" i="38"/>
  <c r="B630" i="38"/>
  <c r="J630" i="38"/>
  <c r="B698" i="38"/>
  <c r="J698" i="38"/>
  <c r="B952" i="38"/>
  <c r="J952" i="38"/>
  <c r="B702" i="38"/>
  <c r="J702" i="38"/>
  <c r="B303" i="38"/>
  <c r="J303" i="38"/>
  <c r="B915" i="38"/>
  <c r="J915" i="38"/>
  <c r="B939" i="38"/>
  <c r="J939" i="38"/>
  <c r="B267" i="38"/>
  <c r="J267" i="38"/>
  <c r="B395" i="38"/>
  <c r="J395" i="38"/>
  <c r="B315" i="38"/>
  <c r="J315" i="38"/>
  <c r="B367" i="38"/>
  <c r="J367" i="38"/>
  <c r="B588" i="38"/>
  <c r="J588" i="38"/>
  <c r="B838" i="38"/>
  <c r="J838" i="38"/>
  <c r="B467" i="38"/>
  <c r="J467" i="38"/>
  <c r="B299" i="38"/>
  <c r="J299" i="38"/>
  <c r="B427" i="38"/>
  <c r="J427" i="38"/>
  <c r="B765" i="38"/>
  <c r="J765" i="38"/>
  <c r="B357" i="38"/>
  <c r="J357" i="38"/>
  <c r="B901" i="38"/>
  <c r="J901" i="38"/>
  <c r="B907" i="38"/>
  <c r="J907" i="38"/>
  <c r="B886" i="38"/>
  <c r="J886" i="38"/>
  <c r="B451" i="38"/>
  <c r="J451" i="38"/>
  <c r="B730" i="38"/>
  <c r="J730" i="38"/>
  <c r="B556" i="38"/>
  <c r="J556" i="38"/>
  <c r="B790" i="38"/>
  <c r="J790" i="38"/>
  <c r="B918" i="38"/>
  <c r="J918" i="38"/>
  <c r="B902" i="38"/>
  <c r="J902" i="38"/>
  <c r="B665" i="38"/>
  <c r="J665" i="38"/>
  <c r="B604" i="38"/>
  <c r="J604" i="38"/>
  <c r="B891" i="38"/>
  <c r="J891" i="38"/>
  <c r="B971" i="38"/>
  <c r="J971" i="38"/>
  <c r="B979" i="38"/>
  <c r="J979" i="38"/>
  <c r="B762" i="38"/>
  <c r="J762" i="38"/>
  <c r="B341" i="38"/>
  <c r="J341" i="38"/>
  <c r="B746" i="38"/>
  <c r="J746" i="38"/>
  <c r="B430" i="38"/>
  <c r="J430" i="38"/>
  <c r="B795" i="38"/>
  <c r="J795" i="38"/>
  <c r="B821" i="38"/>
  <c r="J821" i="38"/>
  <c r="B331" i="38"/>
  <c r="J331" i="38"/>
  <c r="B399" i="38"/>
  <c r="J399" i="38"/>
  <c r="B431" i="38"/>
  <c r="J431" i="38"/>
  <c r="B829" i="38"/>
  <c r="J829" i="38"/>
  <c r="B819" i="38"/>
  <c r="J819" i="38"/>
  <c r="B621" i="38"/>
  <c r="J621" i="38"/>
  <c r="B505" i="38"/>
  <c r="J505" i="38"/>
  <c r="B555" i="38"/>
  <c r="J555" i="38"/>
  <c r="B653" i="38"/>
  <c r="J653" i="38"/>
  <c r="B613" i="38"/>
  <c r="J613" i="38"/>
  <c r="B335" i="38"/>
  <c r="J335" i="38"/>
  <c r="B418" i="38"/>
  <c r="J418" i="38"/>
  <c r="B463" i="38"/>
  <c r="J463" i="38"/>
  <c r="B784" i="38"/>
  <c r="J784" i="38"/>
  <c r="B920" i="38"/>
  <c r="J920" i="38"/>
  <c r="B479" i="38"/>
  <c r="J479" i="38"/>
  <c r="B814" i="38"/>
  <c r="J814" i="38"/>
  <c r="B862" i="38"/>
  <c r="J862" i="38"/>
  <c r="B261" i="38"/>
  <c r="J261" i="38"/>
  <c r="B896" i="38"/>
  <c r="J896" i="38"/>
  <c r="B373" i="38"/>
  <c r="J373" i="38"/>
  <c r="B233" i="38"/>
  <c r="J233" i="38"/>
  <c r="B297" i="38"/>
  <c r="J297" i="38"/>
  <c r="B361" i="38"/>
  <c r="J361" i="38"/>
  <c r="B425" i="38"/>
  <c r="J425" i="38"/>
  <c r="B249" i="38"/>
  <c r="J249" i="38"/>
  <c r="B313" i="38"/>
  <c r="J313" i="38"/>
  <c r="B377" i="38"/>
  <c r="J377" i="38"/>
  <c r="B781" i="38"/>
  <c r="J781" i="38"/>
  <c r="B513" i="38"/>
  <c r="J513" i="38"/>
  <c r="B661" i="38"/>
  <c r="J661" i="38"/>
  <c r="B229" i="38"/>
  <c r="J229" i="38"/>
  <c r="B800" i="38"/>
  <c r="J800" i="38"/>
  <c r="B405" i="38"/>
  <c r="J405" i="38"/>
  <c r="B497" i="38"/>
  <c r="J497" i="38"/>
  <c r="B529" i="38"/>
  <c r="J529" i="38"/>
  <c r="B633" i="38"/>
  <c r="J633" i="38"/>
  <c r="B681" i="38"/>
  <c r="J681" i="38"/>
  <c r="B601" i="38"/>
  <c r="J601" i="38"/>
  <c r="B549" i="38"/>
  <c r="J549" i="38"/>
  <c r="B222" i="38"/>
  <c r="J222" i="38"/>
  <c r="B824" i="38"/>
  <c r="J824" i="38"/>
  <c r="B389" i="38"/>
  <c r="J389" i="38"/>
  <c r="B245" i="38"/>
  <c r="J245" i="38"/>
  <c r="B277" i="38"/>
  <c r="J277" i="38"/>
  <c r="B813" i="38"/>
  <c r="J813" i="38"/>
  <c r="B309" i="38"/>
  <c r="J309" i="38"/>
  <c r="B437" i="38"/>
  <c r="J437" i="38"/>
  <c r="B861" i="38"/>
  <c r="J861" i="38"/>
  <c r="B844" i="38"/>
  <c r="J844" i="38"/>
  <c r="B864" i="38"/>
  <c r="J864" i="38"/>
  <c r="B223" i="38"/>
  <c r="J223" i="38"/>
  <c r="B265" i="38"/>
  <c r="J265" i="38"/>
  <c r="B329" i="38"/>
  <c r="J329" i="38"/>
  <c r="B393" i="38"/>
  <c r="J393" i="38"/>
  <c r="B421" i="38"/>
  <c r="J421" i="38"/>
  <c r="B281" i="38"/>
  <c r="J281" i="38"/>
  <c r="B345" i="38"/>
  <c r="J345" i="38"/>
  <c r="B409" i="38"/>
  <c r="J409" i="38"/>
  <c r="B743" i="38"/>
  <c r="J743" i="38"/>
  <c r="B859" i="38"/>
  <c r="J859" i="38"/>
  <c r="B727" i="38"/>
  <c r="J727" i="38"/>
  <c r="B485" i="38"/>
  <c r="J485" i="38"/>
  <c r="B548" i="38"/>
  <c r="J548" i="38"/>
  <c r="B644" i="38"/>
  <c r="J644" i="38"/>
  <c r="B512" i="38"/>
  <c r="J512" i="38"/>
  <c r="B612" i="38"/>
  <c r="J612" i="38"/>
  <c r="B580" i="38"/>
  <c r="J580" i="38"/>
  <c r="B750" i="38"/>
  <c r="J750" i="38"/>
  <c r="B766" i="38"/>
  <c r="J766" i="38"/>
  <c r="B870" i="38"/>
  <c r="J870" i="38"/>
  <c r="B846" i="38"/>
  <c r="J846" i="38"/>
  <c r="B822" i="38"/>
  <c r="J822" i="38"/>
  <c r="B293" i="38"/>
  <c r="J293" i="38"/>
  <c r="B325" i="38"/>
  <c r="J325" i="38"/>
  <c r="B883" i="38"/>
  <c r="J883" i="38"/>
  <c r="B557" i="38"/>
  <c r="J557" i="38"/>
  <c r="B689" i="38"/>
  <c r="J689" i="38"/>
  <c r="B652" i="38"/>
  <c r="J652" i="38"/>
  <c r="B688" i="38"/>
  <c r="J688" i="38"/>
  <c r="B782" i="38"/>
  <c r="J782" i="38"/>
  <c r="B854" i="38"/>
  <c r="J854" i="38"/>
  <c r="B910" i="38"/>
  <c r="J910" i="38"/>
  <c r="B830" i="38"/>
  <c r="J830" i="38"/>
  <c r="B481" i="38"/>
  <c r="J481" i="38"/>
  <c r="B520" i="38"/>
  <c r="J520" i="38"/>
  <c r="B636" i="38"/>
  <c r="J636" i="38"/>
  <c r="B673" i="38"/>
  <c r="J673" i="38"/>
  <c r="B798" i="38"/>
  <c r="J798" i="38"/>
  <c r="B477" i="38"/>
  <c r="J477" i="38"/>
  <c r="B496" i="38"/>
  <c r="J496" i="38"/>
  <c r="B528" i="38"/>
  <c r="J528" i="38"/>
  <c r="B540" i="38"/>
  <c r="J540" i="38"/>
  <c r="B589" i="38"/>
  <c r="J589" i="38"/>
  <c r="B564" i="38"/>
  <c r="J564" i="38"/>
  <c r="B672" i="38"/>
  <c r="J672" i="38"/>
  <c r="B656" i="38"/>
  <c r="J656" i="38"/>
  <c r="B680" i="38"/>
  <c r="J680" i="38"/>
  <c r="B748" i="38"/>
  <c r="J748" i="38"/>
  <c r="B572" i="38"/>
  <c r="J572" i="38"/>
  <c r="B620" i="38"/>
  <c r="J620" i="38"/>
  <c r="B628" i="38"/>
  <c r="J628" i="38"/>
  <c r="B581" i="38"/>
  <c r="J581" i="38"/>
  <c r="B894" i="38"/>
  <c r="J894" i="38"/>
  <c r="B521" i="38"/>
  <c r="J521" i="38"/>
  <c r="B664" i="38"/>
  <c r="J664" i="38"/>
  <c r="B696" i="38"/>
  <c r="J696" i="38"/>
  <c r="B806" i="38"/>
  <c r="J806" i="38"/>
  <c r="B569" i="38"/>
  <c r="J569" i="38"/>
  <c r="B504" i="38"/>
  <c r="J504" i="38"/>
  <c r="B697" i="38"/>
  <c r="J697" i="38"/>
  <c r="B705" i="38"/>
  <c r="J705" i="38"/>
  <c r="B645" i="38"/>
  <c r="J645" i="38"/>
  <c r="B878" i="38"/>
  <c r="J878" i="38"/>
  <c r="B5" i="38"/>
  <c r="J5" i="38"/>
  <c r="B473" i="38"/>
  <c r="J473" i="38"/>
  <c r="B475" i="38"/>
  <c r="J475" i="38"/>
  <c r="B560" i="38"/>
  <c r="J560" i="38"/>
  <c r="B554" i="38"/>
  <c r="J554" i="38"/>
  <c r="B596" i="38"/>
  <c r="J596" i="38"/>
  <c r="B660" i="38"/>
  <c r="J660" i="38"/>
  <c r="B704" i="38"/>
  <c r="J704" i="38"/>
  <c r="B764" i="38"/>
  <c r="J764" i="38"/>
  <c r="I295" i="38"/>
  <c r="I731" i="38"/>
  <c r="I27" i="38"/>
  <c r="I132" i="38"/>
  <c r="I353" i="38"/>
  <c r="I803" i="38"/>
  <c r="I923" i="38"/>
  <c r="I109" i="38"/>
  <c r="I25" i="38"/>
  <c r="I181" i="38"/>
  <c r="I183" i="38"/>
  <c r="I35" i="38"/>
  <c r="I22" i="38"/>
  <c r="I43" i="38"/>
  <c r="I110" i="38"/>
  <c r="I20" i="38"/>
  <c r="I29" i="38"/>
  <c r="I178" i="38"/>
  <c r="I15" i="38"/>
  <c r="I106" i="38"/>
  <c r="I103" i="38"/>
  <c r="I124" i="38"/>
  <c r="I167" i="38"/>
  <c r="I45" i="38"/>
  <c r="I73" i="38"/>
  <c r="I177" i="38"/>
  <c r="I53" i="38"/>
  <c r="I11" i="38"/>
  <c r="I19" i="38"/>
  <c r="I199" i="38"/>
  <c r="I107" i="38"/>
  <c r="I182" i="38"/>
  <c r="I89" i="38"/>
  <c r="I105" i="38"/>
  <c r="I362" i="38"/>
  <c r="I23" i="38"/>
  <c r="I201" i="38"/>
  <c r="I33" i="38"/>
  <c r="I114" i="38"/>
  <c r="I26" i="38"/>
  <c r="I51" i="38"/>
  <c r="I101" i="38"/>
  <c r="I126" i="38"/>
  <c r="I190" i="38"/>
  <c r="I171" i="38"/>
  <c r="I31" i="38"/>
  <c r="I130" i="38"/>
  <c r="I191" i="38"/>
  <c r="I215" i="38"/>
  <c r="I170" i="38"/>
  <c r="I116" i="38"/>
  <c r="I57" i="38"/>
  <c r="I9" i="38"/>
  <c r="I113" i="38"/>
  <c r="I49" i="38"/>
  <c r="I61" i="38"/>
  <c r="I84" i="38"/>
  <c r="I121" i="38"/>
  <c r="I161" i="38"/>
  <c r="I204" i="38"/>
  <c r="I146" i="38"/>
  <c r="I87" i="38"/>
  <c r="I192" i="38"/>
  <c r="I131" i="38"/>
  <c r="I55" i="38"/>
  <c r="I151" i="38"/>
  <c r="I140" i="38"/>
  <c r="I36" i="38"/>
  <c r="I141" i="38"/>
  <c r="I70" i="38"/>
  <c r="I39" i="38"/>
  <c r="I65" i="38"/>
  <c r="I77" i="38"/>
  <c r="I72" i="38"/>
  <c r="I108" i="38"/>
  <c r="I189" i="38"/>
  <c r="I208" i="38"/>
  <c r="I133" i="38"/>
  <c r="I13" i="38"/>
  <c r="I200" i="38"/>
  <c r="I59" i="38"/>
  <c r="I209" i="38"/>
  <c r="I218" i="38"/>
  <c r="I168" i="38"/>
  <c r="I92" i="38"/>
  <c r="I100" i="38"/>
  <c r="I163" i="38"/>
  <c r="I44" i="38"/>
  <c r="I217" i="38"/>
  <c r="I152" i="38"/>
  <c r="I704" i="38"/>
  <c r="I560" i="38"/>
  <c r="I697" i="38"/>
  <c r="I830" i="38"/>
  <c r="I557" i="38"/>
  <c r="I293" i="38"/>
  <c r="I512" i="38"/>
  <c r="I281" i="38"/>
  <c r="I861" i="38"/>
  <c r="I813" i="38"/>
  <c r="I601" i="38"/>
  <c r="I391" i="38"/>
  <c r="I235" i="38"/>
  <c r="I439" i="38"/>
  <c r="I417" i="38"/>
  <c r="I226" i="38"/>
  <c r="I412" i="38"/>
  <c r="I787" i="38"/>
  <c r="I333" i="38"/>
  <c r="I872" i="38"/>
  <c r="I273" i="38"/>
  <c r="I729" i="38"/>
  <c r="I842" i="38"/>
  <c r="I225" i="38"/>
  <c r="I332" i="38"/>
  <c r="I987" i="38"/>
  <c r="I366" i="38"/>
  <c r="I250" i="38"/>
  <c r="I364" i="38"/>
  <c r="I211" i="38"/>
  <c r="I8" i="38"/>
  <c r="I69" i="38"/>
  <c r="I111" i="38"/>
  <c r="I179" i="38"/>
  <c r="I660" i="38"/>
  <c r="I878" i="38"/>
  <c r="I504" i="38"/>
  <c r="I795" i="38"/>
  <c r="I762" i="38"/>
  <c r="I790" i="38"/>
  <c r="I886" i="38"/>
  <c r="I765" i="38"/>
  <c r="I395" i="38"/>
  <c r="I303" i="38"/>
  <c r="I630" i="38"/>
  <c r="I255" i="38"/>
  <c r="I959" i="38"/>
  <c r="I956" i="38"/>
  <c r="I63" i="38"/>
  <c r="I54" i="38"/>
  <c r="I134" i="38"/>
  <c r="I696" i="38"/>
  <c r="I620" i="38"/>
  <c r="I520" i="38"/>
  <c r="I513" i="38"/>
  <c r="I249" i="38"/>
  <c r="I233" i="38"/>
  <c r="I862" i="38"/>
  <c r="I784" i="38"/>
  <c r="I613" i="38"/>
  <c r="I621" i="38"/>
  <c r="I253" i="38"/>
  <c r="I856" i="38"/>
  <c r="I884" i="38"/>
  <c r="I710" i="38"/>
  <c r="I257" i="38"/>
  <c r="I722" i="38"/>
  <c r="I957" i="38"/>
  <c r="I961" i="38"/>
  <c r="I816" i="38"/>
  <c r="I386" i="38"/>
  <c r="I380" i="38"/>
  <c r="I771" i="38"/>
  <c r="I428" i="38"/>
  <c r="I904" i="38"/>
  <c r="I1000" i="38"/>
  <c r="I895" i="38"/>
  <c r="I95" i="38"/>
  <c r="I984" i="38"/>
  <c r="I639" i="38"/>
  <c r="I973" i="38"/>
  <c r="I290" i="38"/>
  <c r="I955" i="38"/>
  <c r="I355" i="38"/>
  <c r="I358" i="38"/>
  <c r="I767" i="38"/>
  <c r="I490" i="38"/>
  <c r="I104" i="38"/>
  <c r="I968" i="38"/>
  <c r="I90" i="38"/>
  <c r="I186" i="38"/>
  <c r="I60" i="38"/>
  <c r="I664" i="38"/>
  <c r="I894" i="38"/>
  <c r="I572" i="38"/>
  <c r="I680" i="38"/>
  <c r="I589" i="38"/>
  <c r="I477" i="38"/>
  <c r="I798" i="38"/>
  <c r="I229" i="38"/>
  <c r="I148" i="38"/>
  <c r="I187" i="38"/>
  <c r="I94" i="38"/>
  <c r="I86" i="38"/>
  <c r="I97" i="38"/>
  <c r="I52" i="38"/>
  <c r="I656" i="38"/>
  <c r="I540" i="38"/>
  <c r="I688" i="38"/>
  <c r="I766" i="38"/>
  <c r="I265" i="38"/>
  <c r="I497" i="38"/>
  <c r="I248" i="38"/>
  <c r="I447" i="38"/>
  <c r="I711" i="38"/>
  <c r="I980" i="38"/>
  <c r="I402" i="38"/>
  <c r="I396" i="38"/>
  <c r="I812" i="38"/>
  <c r="I707" i="38"/>
  <c r="I450" i="38"/>
  <c r="I995" i="38"/>
  <c r="I817" i="38"/>
  <c r="I900" i="38"/>
  <c r="I802" i="38"/>
  <c r="I977" i="38"/>
  <c r="I835" i="38"/>
  <c r="I464" i="38"/>
  <c r="I833" i="38"/>
  <c r="I154" i="38"/>
  <c r="I99" i="38"/>
  <c r="I96" i="38"/>
  <c r="I125" i="38"/>
  <c r="I475" i="38"/>
  <c r="I431" i="38"/>
  <c r="I604" i="38"/>
  <c r="I838" i="38"/>
  <c r="I416" i="38"/>
  <c r="I404" i="38"/>
  <c r="I390" i="38"/>
  <c r="I927" i="38"/>
  <c r="I617" i="38"/>
  <c r="I262" i="38"/>
  <c r="I880" i="38"/>
  <c r="I797" i="38"/>
  <c r="I627" i="38"/>
  <c r="I436" i="38"/>
  <c r="I671" i="38"/>
  <c r="I774" i="38"/>
  <c r="I466" i="38"/>
  <c r="I599" i="38"/>
  <c r="I721" i="38"/>
  <c r="I282" i="38"/>
  <c r="I992" i="38"/>
  <c r="I808" i="38"/>
  <c r="I832" i="38"/>
  <c r="I847" i="38"/>
  <c r="I275" i="38"/>
  <c r="I214" i="38"/>
  <c r="I138" i="38"/>
  <c r="I174" i="38"/>
  <c r="I7" i="38"/>
  <c r="I669" i="38"/>
  <c r="I426" i="38"/>
  <c r="I481" i="38"/>
  <c r="I910" i="38"/>
  <c r="I652" i="38"/>
  <c r="I822" i="38"/>
  <c r="I750" i="38"/>
  <c r="I644" i="38"/>
  <c r="I727" i="38"/>
  <c r="I743" i="38"/>
  <c r="I421" i="38"/>
  <c r="I277" i="38"/>
  <c r="I824" i="38"/>
  <c r="I681" i="38"/>
  <c r="I405" i="38"/>
  <c r="I781" i="38"/>
  <c r="I425" i="38"/>
  <c r="I373" i="38"/>
  <c r="I814" i="38"/>
  <c r="I463" i="38"/>
  <c r="I653" i="38"/>
  <c r="I399" i="38"/>
  <c r="I430" i="38"/>
  <c r="I979" i="38"/>
  <c r="I665" i="38"/>
  <c r="I556" i="38"/>
  <c r="I907" i="38"/>
  <c r="I427" i="38"/>
  <c r="I588" i="38"/>
  <c r="I267" i="38"/>
  <c r="I702" i="38"/>
  <c r="I994" i="38"/>
  <c r="I254" i="38"/>
  <c r="I480" i="38"/>
  <c r="I805" i="38"/>
  <c r="I494" i="38"/>
  <c r="I482" i="38"/>
  <c r="I929" i="38"/>
  <c r="I239" i="38"/>
  <c r="I383" i="38"/>
  <c r="I763" i="38"/>
  <c r="I535" i="38"/>
  <c r="I780" i="38"/>
  <c r="I650" i="38"/>
  <c r="I302" i="38"/>
  <c r="I930" i="38"/>
  <c r="I993" i="38"/>
  <c r="I726" i="38"/>
  <c r="I836" i="38"/>
  <c r="I751" i="38"/>
  <c r="I500" i="38"/>
  <c r="I246" i="38"/>
  <c r="I826" i="38"/>
  <c r="I595" i="38"/>
  <c r="I755" i="38"/>
  <c r="I735" i="38"/>
  <c r="I376" i="38"/>
  <c r="I433" i="38"/>
  <c r="I434" i="38"/>
  <c r="I789" i="38"/>
  <c r="I850" i="38"/>
  <c r="I969" i="38"/>
  <c r="I933" i="38"/>
  <c r="I954" i="38"/>
  <c r="I328" i="38"/>
  <c r="I693" i="38"/>
  <c r="I869" i="38"/>
  <c r="I892" i="38"/>
  <c r="I820" i="38"/>
  <c r="I963" i="38"/>
  <c r="I964" i="38"/>
  <c r="I32" i="38"/>
  <c r="I596" i="38"/>
  <c r="I473" i="38"/>
  <c r="I645" i="38"/>
  <c r="I569" i="38"/>
  <c r="I21" i="38"/>
  <c r="I521" i="38"/>
  <c r="I581" i="38"/>
  <c r="I172" i="38"/>
  <c r="I672" i="38"/>
  <c r="I528" i="38"/>
  <c r="I673" i="38"/>
  <c r="I854" i="38"/>
  <c r="I883" i="38"/>
  <c r="I846" i="38"/>
  <c r="I580" i="38"/>
  <c r="I548" i="38"/>
  <c r="I859" i="38"/>
  <c r="I409" i="38"/>
  <c r="I393" i="38"/>
  <c r="I864" i="38"/>
  <c r="I437" i="38"/>
  <c r="I245" i="38"/>
  <c r="I633" i="38"/>
  <c r="I800" i="38"/>
  <c r="I156" i="38"/>
  <c r="I377" i="38"/>
  <c r="I361" i="38"/>
  <c r="I896" i="38"/>
  <c r="I479" i="38"/>
  <c r="I418" i="38"/>
  <c r="I555" i="38"/>
  <c r="I819" i="38"/>
  <c r="I331" i="38"/>
  <c r="I746" i="38"/>
  <c r="I971" i="38"/>
  <c r="I902" i="38"/>
  <c r="I730" i="38"/>
  <c r="I901" i="38"/>
  <c r="I299" i="38"/>
  <c r="I367" i="38"/>
  <c r="I939" i="38"/>
  <c r="I952" i="38"/>
  <c r="I407" i="38"/>
  <c r="I912" i="38"/>
  <c r="I379" i="38"/>
  <c r="I352" i="38"/>
  <c r="I351" i="38"/>
  <c r="I843" i="38"/>
  <c r="I442" i="38"/>
  <c r="I440" i="38"/>
  <c r="I403" i="38"/>
  <c r="I946" i="38"/>
  <c r="I271" i="38"/>
  <c r="I937" i="38"/>
  <c r="I793" i="38"/>
  <c r="I713" i="38"/>
  <c r="I924" i="38"/>
  <c r="I258" i="38"/>
  <c r="I474" i="38"/>
  <c r="I543" i="38"/>
  <c r="I435" i="38"/>
  <c r="I322" i="38"/>
  <c r="I936" i="38"/>
  <c r="I236" i="38"/>
  <c r="I723" i="38"/>
  <c r="I443" i="38"/>
  <c r="I354" i="38"/>
  <c r="I809" i="38"/>
  <c r="I300" i="38"/>
  <c r="I316" i="38"/>
  <c r="I635" i="38"/>
  <c r="I985" i="38"/>
  <c r="I733" i="38"/>
  <c r="I408" i="38"/>
  <c r="I783" i="38"/>
  <c r="I716" i="38"/>
  <c r="I280" i="38"/>
  <c r="I370" i="38"/>
  <c r="I637" i="38"/>
  <c r="I845" i="38"/>
  <c r="I996" i="38"/>
  <c r="I424" i="38"/>
  <c r="I415" i="38"/>
  <c r="I458" i="38"/>
  <c r="I414" i="38"/>
  <c r="I761" i="38"/>
  <c r="I347" i="38"/>
  <c r="I268" i="38"/>
  <c r="I759" i="38"/>
  <c r="I997" i="38"/>
  <c r="I791" i="38"/>
  <c r="I360" i="38"/>
  <c r="I801" i="38"/>
  <c r="I786" i="38"/>
  <c r="I306" i="38"/>
  <c r="I670" i="38"/>
  <c r="I738" i="38"/>
  <c r="I887" i="38"/>
  <c r="I851" i="38"/>
  <c r="I523" i="38"/>
  <c r="I874" i="38"/>
  <c r="I981" i="38"/>
  <c r="I278" i="38"/>
  <c r="I865" i="38"/>
  <c r="I890" i="38"/>
  <c r="I928" i="38"/>
  <c r="I972" i="38"/>
  <c r="I837" i="38"/>
  <c r="I565" i="38"/>
  <c r="I775" i="38"/>
  <c r="I734" i="38"/>
  <c r="I444" i="38"/>
  <c r="I381" i="38"/>
  <c r="I337" i="38"/>
  <c r="I263" i="38"/>
  <c r="I885" i="38"/>
  <c r="I340" i="38"/>
  <c r="I339" i="38"/>
  <c r="I346" i="38"/>
  <c r="I484" i="38"/>
  <c r="I825" i="38"/>
  <c r="I976" i="38"/>
  <c r="I406" i="38"/>
  <c r="I401" i="38"/>
  <c r="I394" i="38"/>
  <c r="I78" i="38"/>
  <c r="I46" i="38"/>
  <c r="I210" i="38"/>
  <c r="I34" i="38"/>
  <c r="I158" i="38"/>
  <c r="I195" i="38"/>
  <c r="I127" i="38"/>
  <c r="I988" i="38"/>
  <c r="I334" i="38"/>
  <c r="I718" i="38"/>
  <c r="I472" i="38"/>
  <c r="I488" i="38"/>
  <c r="I804" i="38"/>
  <c r="I753" i="38"/>
  <c r="I840" i="38"/>
  <c r="I778" i="38"/>
  <c r="I975" i="38"/>
  <c r="I691" i="38"/>
  <c r="I356" i="38"/>
  <c r="I769" i="38"/>
  <c r="I242" i="38"/>
  <c r="I454" i="38"/>
  <c r="I338" i="38"/>
  <c r="I686" i="38"/>
  <c r="I849" i="38"/>
  <c r="I773" i="38"/>
  <c r="I312" i="38"/>
  <c r="I815" i="38"/>
  <c r="I770" i="38"/>
  <c r="I350" i="38"/>
  <c r="I655" i="38"/>
  <c r="I456" i="38"/>
  <c r="I289" i="38"/>
  <c r="I951" i="38"/>
  <c r="I385" i="38"/>
  <c r="I541" i="38"/>
  <c r="I792" i="38"/>
  <c r="I708" i="38"/>
  <c r="I717" i="38"/>
  <c r="I260" i="38"/>
  <c r="I848" i="38"/>
  <c r="I274" i="38"/>
  <c r="I938" i="38"/>
  <c r="I970" i="38"/>
  <c r="I742" i="38"/>
  <c r="I881" i="38"/>
  <c r="I919" i="38"/>
  <c r="I607" i="38"/>
  <c r="I646" i="38"/>
  <c r="I455" i="38"/>
  <c r="I949" i="38"/>
  <c r="I397" i="38"/>
  <c r="I917" i="38"/>
  <c r="I764" i="38"/>
  <c r="I554" i="38"/>
  <c r="I705" i="38"/>
  <c r="I93" i="38"/>
  <c r="I806" i="38"/>
  <c r="I628" i="38"/>
  <c r="I748" i="38"/>
  <c r="I564" i="38"/>
  <c r="I496" i="38"/>
  <c r="I636" i="38"/>
  <c r="I28" i="38"/>
  <c r="I782" i="38"/>
  <c r="I689" i="38"/>
  <c r="I325" i="38"/>
  <c r="I870" i="38"/>
  <c r="I612" i="38"/>
  <c r="I485" i="38"/>
  <c r="I345" i="38"/>
  <c r="I329" i="38"/>
  <c r="I844" i="38"/>
  <c r="I309" i="38"/>
  <c r="I389" i="38"/>
  <c r="I549" i="38"/>
  <c r="I529" i="38"/>
  <c r="I661" i="38"/>
  <c r="I313" i="38"/>
  <c r="I297" i="38"/>
  <c r="I261" i="38"/>
  <c r="I920" i="38"/>
  <c r="I335" i="38"/>
  <c r="I505" i="38"/>
  <c r="I829" i="38"/>
  <c r="I821" i="38"/>
  <c r="I341" i="38"/>
  <c r="I891" i="38"/>
  <c r="I918" i="38"/>
  <c r="I451" i="38"/>
  <c r="I357" i="38"/>
  <c r="I467" i="38"/>
  <c r="I315" i="38"/>
  <c r="I915" i="38"/>
  <c r="I698" i="38"/>
  <c r="I238" i="38"/>
  <c r="I251" i="38"/>
  <c r="I284" i="38"/>
  <c r="I965" i="38"/>
  <c r="I205" i="38"/>
  <c r="I264" i="38"/>
  <c r="I925" i="38"/>
  <c r="I983" i="38"/>
  <c r="I349" i="38"/>
  <c r="I839" i="38"/>
  <c r="I882" i="38"/>
  <c r="I452" i="38"/>
  <c r="I283" i="38"/>
  <c r="I626" i="38"/>
  <c r="I799" i="38"/>
  <c r="I737" i="38"/>
  <c r="I852" i="38"/>
  <c r="I853" i="38"/>
  <c r="I446" i="38"/>
  <c r="I375" i="38"/>
  <c r="I252" i="38"/>
  <c r="I468" i="38"/>
  <c r="I690" i="38"/>
  <c r="I889" i="38"/>
  <c r="I899" i="38"/>
  <c r="I232" i="38"/>
  <c r="I363" i="38"/>
  <c r="I365" i="38"/>
  <c r="I740" i="38"/>
  <c r="I319" i="38"/>
  <c r="I532" i="38"/>
  <c r="I247" i="38"/>
  <c r="I348" i="38"/>
  <c r="I344" i="38"/>
  <c r="I305" i="38"/>
  <c r="I286" i="38"/>
  <c r="I382" i="38"/>
  <c r="I908" i="38"/>
  <c r="I875" i="38"/>
  <c r="I719" i="38"/>
  <c r="I905" i="38"/>
  <c r="I296" i="38"/>
  <c r="I411" i="38"/>
  <c r="I943" i="38"/>
  <c r="I807" i="38"/>
  <c r="I287" i="38"/>
  <c r="I102" i="38"/>
  <c r="I318" i="38"/>
  <c r="I867" i="38"/>
  <c r="I947" i="38"/>
  <c r="I270" i="38"/>
  <c r="I511" i="38"/>
  <c r="I256" i="38"/>
  <c r="I462" i="38"/>
  <c r="I962" i="38"/>
  <c r="I398" i="38"/>
  <c r="I827" i="38"/>
  <c r="I978" i="38"/>
  <c r="I922" i="38"/>
  <c r="I860" i="38"/>
  <c r="I757" i="38"/>
  <c r="I911" i="38"/>
  <c r="I732" i="38"/>
  <c r="I515" i="38"/>
  <c r="I279" i="38"/>
  <c r="I460" i="38"/>
  <c r="I330" i="38"/>
  <c r="I953" i="38"/>
  <c r="I647" i="38"/>
  <c r="I863" i="38"/>
  <c r="I657" i="38"/>
  <c r="I378" i="38"/>
  <c r="I429" i="38"/>
  <c r="I342" i="38"/>
  <c r="I758" i="38"/>
  <c r="I291" i="38"/>
  <c r="I913" i="38"/>
  <c r="I400" i="38"/>
  <c r="I695" i="38"/>
  <c r="I486" i="38"/>
  <c r="I916" i="38"/>
  <c r="I327" i="38"/>
  <c r="I517" i="38"/>
  <c r="I999" i="38"/>
  <c r="I388" i="38"/>
  <c r="I298" i="38"/>
  <c r="I701" i="38"/>
  <c r="I585" i="38"/>
  <c r="I877" i="38"/>
  <c r="I868" i="38"/>
  <c r="I387" i="38"/>
  <c r="I508" i="38"/>
  <c r="I196" i="38"/>
  <c r="I219" i="38"/>
  <c r="I81" i="38"/>
  <c r="I207" i="38"/>
  <c r="I149" i="38"/>
  <c r="I147" i="38"/>
  <c r="I80" i="38"/>
  <c r="I48" i="38"/>
  <c r="I50" i="38"/>
  <c r="I30" i="38"/>
  <c r="I145" i="38"/>
  <c r="I160" i="38"/>
  <c r="I38" i="38"/>
  <c r="I188" i="38"/>
  <c r="I142" i="38"/>
  <c r="I162" i="38"/>
  <c r="I17" i="38"/>
  <c r="I144" i="38"/>
  <c r="I119" i="38"/>
  <c r="I6" i="38"/>
  <c r="I206" i="38"/>
  <c r="I71" i="38"/>
  <c r="I120" i="38"/>
  <c r="I47" i="38"/>
  <c r="I24" i="38"/>
  <c r="I223" i="38"/>
  <c r="I173" i="38"/>
  <c r="I112" i="38"/>
  <c r="I88" i="38"/>
  <c r="I153" i="38"/>
  <c r="I74" i="38"/>
  <c r="I129" i="38"/>
  <c r="I37" i="38"/>
  <c r="I41" i="38"/>
  <c r="I222" i="38"/>
  <c r="I184" i="38"/>
  <c r="I16" i="38"/>
  <c r="I64" i="38"/>
  <c r="I12" i="38"/>
  <c r="I193" i="38"/>
  <c r="I58" i="38"/>
  <c r="I165" i="38"/>
  <c r="I157" i="38"/>
  <c r="I176" i="38"/>
  <c r="I40" i="38"/>
  <c r="I212" i="38"/>
  <c r="I135" i="38"/>
  <c r="I42" i="38"/>
  <c r="I68" i="38"/>
  <c r="I76" i="38"/>
  <c r="I136" i="38"/>
  <c r="I123" i="38"/>
  <c r="I5" i="38"/>
  <c r="I18" i="38"/>
  <c r="J1001" i="38"/>
  <c r="D34" i="23"/>
  <c r="D35" i="23"/>
  <c r="D39" i="31"/>
  <c r="I3" i="39"/>
  <c r="D13" i="48"/>
  <c r="E13" i="48"/>
  <c r="E15" i="48"/>
  <c r="F13" i="48"/>
  <c r="F15" i="48"/>
</calcChain>
</file>

<file path=xl/comments1.xml><?xml version="1.0" encoding="utf-8"?>
<comments xmlns="http://schemas.openxmlformats.org/spreadsheetml/2006/main">
  <authors>
    <author>Peter Meijer</author>
  </authors>
  <commentList>
    <comment ref="B8" authorId="0">
      <text>
        <r>
          <rPr>
            <b/>
            <sz val="9"/>
            <color indexed="81"/>
            <rFont val="Calibri"/>
            <family val="2"/>
          </rPr>
          <t>Interest rate: 17,25%</t>
        </r>
      </text>
    </comment>
    <comment ref="B18" authorId="0">
      <text>
        <r>
          <rPr>
            <b/>
            <sz val="9"/>
            <color indexed="81"/>
            <rFont val="Calibri"/>
            <family val="2"/>
          </rPr>
          <t>Assumption: first two months no payments by customers</t>
        </r>
        <r>
          <rPr>
            <sz val="9"/>
            <color indexed="81"/>
            <rFont val="Calibri"/>
            <family val="2"/>
          </rPr>
          <t xml:space="preserve">
</t>
        </r>
      </text>
    </comment>
  </commentList>
</comments>
</file>

<file path=xl/comments2.xml><?xml version="1.0" encoding="utf-8"?>
<comments xmlns="http://schemas.openxmlformats.org/spreadsheetml/2006/main">
  <authors>
    <author>Meijer</author>
  </authors>
  <commentList>
    <comment ref="B21" authorId="0">
      <text>
        <r>
          <rPr>
            <b/>
            <sz val="9"/>
            <color indexed="81"/>
            <rFont val="Tahoma"/>
            <family val="2"/>
          </rPr>
          <t>Meijer:</t>
        </r>
        <r>
          <rPr>
            <sz val="9"/>
            <color indexed="81"/>
            <rFont val="Tahoma"/>
            <family val="2"/>
          </rPr>
          <t xml:space="preserve">
sides </t>
        </r>
        <r>
          <rPr>
            <b/>
            <sz val="9"/>
            <color indexed="81"/>
            <rFont val="Tahoma"/>
            <family val="2"/>
          </rPr>
          <t>x</t>
        </r>
        <r>
          <rPr>
            <sz val="9"/>
            <color indexed="81"/>
            <rFont val="Tahoma"/>
            <family val="2"/>
          </rPr>
          <t xml:space="preserve"> bottom + top </t>
        </r>
        <r>
          <rPr>
            <b/>
            <sz val="9"/>
            <color indexed="81"/>
            <rFont val="Tahoma"/>
            <family val="2"/>
          </rPr>
          <t xml:space="preserve">x  </t>
        </r>
        <r>
          <rPr>
            <sz val="9"/>
            <color indexed="81"/>
            <rFont val="Tahoma"/>
            <family val="2"/>
          </rPr>
          <t xml:space="preserve">front + back /(18 feet x 0,31 m x 2 lengtes)
</t>
        </r>
      </text>
    </comment>
  </commentList>
</comments>
</file>

<file path=xl/sharedStrings.xml><?xml version="1.0" encoding="utf-8"?>
<sst xmlns="http://schemas.openxmlformats.org/spreadsheetml/2006/main" count="3353" uniqueCount="564">
  <si>
    <t>$</t>
  </si>
  <si>
    <t>Exchange rate:</t>
  </si>
  <si>
    <t>Materials</t>
  </si>
  <si>
    <t xml:space="preserve">MK </t>
  </si>
  <si>
    <t>Materials (excl. vat)</t>
  </si>
  <si>
    <t>Cost price Materials</t>
  </si>
  <si>
    <t>Labour</t>
  </si>
  <si>
    <t>pcs</t>
  </si>
  <si>
    <t>Labour cost direct</t>
  </si>
  <si>
    <t>Overheadcosts</t>
  </si>
  <si>
    <t>Costprice total</t>
  </si>
  <si>
    <t>Profit / Loss</t>
  </si>
  <si>
    <t>Salesprice</t>
  </si>
  <si>
    <t>Salesprice incl vat</t>
  </si>
  <si>
    <t>Product:</t>
  </si>
  <si>
    <t>Unit</t>
  </si>
  <si>
    <t>Quantity</t>
  </si>
  <si>
    <t>Price per unit</t>
  </si>
  <si>
    <t>ltr</t>
  </si>
  <si>
    <t>Total</t>
  </si>
  <si>
    <t>Price per hour</t>
  </si>
  <si>
    <t>Amount</t>
  </si>
  <si>
    <t>Quanity</t>
  </si>
  <si>
    <t>Costprice calculation</t>
  </si>
  <si>
    <t>Others</t>
  </si>
  <si>
    <t>Percentage</t>
  </si>
  <si>
    <t>Costprice material and labour</t>
  </si>
  <si>
    <t>hours</t>
  </si>
  <si>
    <t>Paper, a4</t>
  </si>
  <si>
    <t>Bicycle, hunter</t>
  </si>
  <si>
    <t>Bolt and nut, 10x55mm</t>
  </si>
  <si>
    <t>Bolt and nut, 4x25mm</t>
  </si>
  <si>
    <t>Bolt and nut, 6x40mm</t>
  </si>
  <si>
    <t>Bolt and nut, 6x50mm</t>
  </si>
  <si>
    <t>Bolt and nut, 6x60mm</t>
  </si>
  <si>
    <t>Bolt and nut, 8x40mm</t>
  </si>
  <si>
    <t>Bulbs, normal</t>
  </si>
  <si>
    <t>Bulbs, energy saving</t>
  </si>
  <si>
    <t>Pencil, carpenter</t>
  </si>
  <si>
    <t>Plasticbags, clear</t>
  </si>
  <si>
    <t>Sealtape, big</t>
  </si>
  <si>
    <t>Sealtape, small</t>
  </si>
  <si>
    <t>Vanish, clear</t>
  </si>
  <si>
    <t xml:space="preserve">Cuttingdisc, 115x3x22.23mm </t>
  </si>
  <si>
    <t>Socket, double, plastic</t>
  </si>
  <si>
    <t>Drum, steel</t>
  </si>
  <si>
    <t>Flatbar, 30x3mm</t>
  </si>
  <si>
    <t>Flatbar, 50x5mm</t>
  </si>
  <si>
    <t>Flatbar, 40x5mm</t>
  </si>
  <si>
    <t>Wire, galvanised, 0.8mm</t>
  </si>
  <si>
    <t xml:space="preserve">Grindingdisc, 125x6x22.23mm </t>
  </si>
  <si>
    <t>Broom, hard</t>
  </si>
  <si>
    <t>Hardcover, big</t>
  </si>
  <si>
    <t>Hardcover, small</t>
  </si>
  <si>
    <t>Haspise&amp;staple, 3"</t>
  </si>
  <si>
    <t>Hinges, heavy duty, 4"</t>
  </si>
  <si>
    <t>Hosepipe, 0.5"</t>
  </si>
  <si>
    <t>InkCartrige, black, 40</t>
  </si>
  <si>
    <t>InkCartrige, color, 41</t>
  </si>
  <si>
    <t>Knifeblade, big</t>
  </si>
  <si>
    <t>Knifeblade, small</t>
  </si>
  <si>
    <t>Gloves, leather</t>
  </si>
  <si>
    <t>Maskingtape, 25mm</t>
  </si>
  <si>
    <t>Needle, size 22</t>
  </si>
  <si>
    <t>Oil, 100</t>
  </si>
  <si>
    <t>Oil, sewing machine</t>
  </si>
  <si>
    <t>Paintbrush, 1"</t>
  </si>
  <si>
    <t>Paintbrush, 2"</t>
  </si>
  <si>
    <t>Paintbrush, 4"</t>
  </si>
  <si>
    <t>Paintbrush, 6"</t>
  </si>
  <si>
    <t>Pencil, normal</t>
  </si>
  <si>
    <t>Hosepipe, 1"</t>
  </si>
  <si>
    <t>Hub, rear</t>
  </si>
  <si>
    <t>Reflector, tape</t>
  </si>
  <si>
    <t>Rims, 26"</t>
  </si>
  <si>
    <t>Rope, 6mm</t>
  </si>
  <si>
    <t>Roundbar, 10mm</t>
  </si>
  <si>
    <t>Roundbar, 12mm</t>
  </si>
  <si>
    <t>Roundbar, 16mm</t>
  </si>
  <si>
    <t>Roundbar, 20mm</t>
  </si>
  <si>
    <t>Roundbar, 8mm</t>
  </si>
  <si>
    <t>Roundbar, 6mm</t>
  </si>
  <si>
    <t>Plug, round Pin</t>
  </si>
  <si>
    <t>Sheetsteel, mild, 0.6x1224x2448</t>
  </si>
  <si>
    <t>Broom, soft</t>
  </si>
  <si>
    <t>Spanner, 10mm</t>
  </si>
  <si>
    <t>Spokes, 26"</t>
  </si>
  <si>
    <t>Squaretube, 16x16mm</t>
  </si>
  <si>
    <t>Squaretube, 30x30mm</t>
  </si>
  <si>
    <t>Squaretube, 40x40mm</t>
  </si>
  <si>
    <t>Oil, transformer</t>
  </si>
  <si>
    <t>Rope, 3mm</t>
  </si>
  <si>
    <t>Twine, 6 ply</t>
  </si>
  <si>
    <t>Tyre, 26"</t>
  </si>
  <si>
    <t>Washer(flat)6mm, flat, 6mm</t>
  </si>
  <si>
    <t>Washer(flat)6mmbig, flat, big, 6mm</t>
  </si>
  <si>
    <t>Washer, flat, big 20mm</t>
  </si>
  <si>
    <t>Washer(spring)6mm, spring, 6mm</t>
  </si>
  <si>
    <t>Wheel, wheelbarrow normal</t>
  </si>
  <si>
    <t>Wheel, mountainbike</t>
  </si>
  <si>
    <t>Woodscrew, 1"</t>
  </si>
  <si>
    <t>Woodscrew, 0.75", gauge 8</t>
  </si>
  <si>
    <t>Woodscrew, 1.5", gauge 8</t>
  </si>
  <si>
    <t>Woodscrew, 2"</t>
  </si>
  <si>
    <t>kg</t>
  </si>
  <si>
    <t>mtr</t>
  </si>
  <si>
    <t>Drill bit, 10.5mm</t>
  </si>
  <si>
    <t>Drill bit, 11mm</t>
  </si>
  <si>
    <t>Drill bit, 12mm</t>
  </si>
  <si>
    <t>Drill bit, 3mm</t>
  </si>
  <si>
    <t>Drill bit, 4mm</t>
  </si>
  <si>
    <t>Drill bit, 5mm</t>
  </si>
  <si>
    <t>Drill bit, 6mm</t>
  </si>
  <si>
    <t>Drill bit, 7mm</t>
  </si>
  <si>
    <t>Drill bit, 8.5mm</t>
  </si>
  <si>
    <t>Paint, enamel, black</t>
  </si>
  <si>
    <t>Paint, enamel, blue</t>
  </si>
  <si>
    <t>Paint, 2K, orange</t>
  </si>
  <si>
    <t>Paint, 2K, blue</t>
  </si>
  <si>
    <t>Paint, 2K, black</t>
  </si>
  <si>
    <t>Paint, 2K, green</t>
  </si>
  <si>
    <t>?</t>
  </si>
  <si>
    <t>Wheel, baby walker</t>
  </si>
  <si>
    <t>Welding rods</t>
  </si>
  <si>
    <t>Spring</t>
  </si>
  <si>
    <t>Primer, red oxide</t>
  </si>
  <si>
    <t>Primer, pink</t>
  </si>
  <si>
    <t>Thinners, 300 line</t>
  </si>
  <si>
    <t>Roundtube, 25x1.6mm</t>
  </si>
  <si>
    <t>Rubber</t>
  </si>
  <si>
    <t>Screw, 1.5"</t>
  </si>
  <si>
    <t>Elastic</t>
  </si>
  <si>
    <t>Eyes</t>
  </si>
  <si>
    <t>Spraypaint</t>
  </si>
  <si>
    <t>Pop livets</t>
  </si>
  <si>
    <t>Drum, plastic, 200l</t>
  </si>
  <si>
    <t>Tubes, bicycle, 26"</t>
  </si>
  <si>
    <t>Bearing, 25mm</t>
  </si>
  <si>
    <t>Cement, 50kg</t>
  </si>
  <si>
    <t>Block board, 19mm</t>
  </si>
  <si>
    <t>Plywood, 12mm</t>
  </si>
  <si>
    <t>Roundtube, 32x1.6mm</t>
  </si>
  <si>
    <t>Timber, gmalina, 1"x6"x8ft</t>
  </si>
  <si>
    <t>Timber, hardwood, 2"x6"x8ft</t>
  </si>
  <si>
    <t>Timber, pine, 1"x6"x18ft</t>
  </si>
  <si>
    <t>Padlock, small</t>
  </si>
  <si>
    <t>Bolt, towel, 2"</t>
  </si>
  <si>
    <t>Shop cart</t>
  </si>
  <si>
    <t>Sheetsteel, galvanised, 2.0x1224x2448</t>
  </si>
  <si>
    <t>Axle car</t>
  </si>
  <si>
    <t>Slide big</t>
  </si>
  <si>
    <t>Swing double and hanger</t>
  </si>
  <si>
    <t>Roundtube, 50x1.6mm</t>
  </si>
  <si>
    <t>Roundtube, 42x1.6mm</t>
  </si>
  <si>
    <t>Chain, 8mm</t>
  </si>
  <si>
    <t>Bolt and nut, 8x60mm</t>
  </si>
  <si>
    <t>Front fork</t>
  </si>
  <si>
    <t>Crank</t>
  </si>
  <si>
    <t>Coaster hab</t>
  </si>
  <si>
    <t>Neck joint / caps and balls</t>
  </si>
  <si>
    <t>Stock/ Spindle, caps and balls</t>
  </si>
  <si>
    <t>Bell</t>
  </si>
  <si>
    <t>Paddles</t>
  </si>
  <si>
    <t>Roundtube, 18x1.6mm</t>
  </si>
  <si>
    <t>Chain, bicycle</t>
  </si>
  <si>
    <t>Handles, plastic</t>
  </si>
  <si>
    <t>Roller, 45 x15 mm</t>
  </si>
  <si>
    <t>Flexafoam, 3"</t>
  </si>
  <si>
    <t>Plywood, 9mm</t>
  </si>
  <si>
    <t>Roundtube, 20x1.6mm</t>
  </si>
  <si>
    <t>Hardener</t>
  </si>
  <si>
    <t>Paint, 2K, white</t>
  </si>
  <si>
    <t>Wheel, caster, 4"</t>
  </si>
  <si>
    <t>Wheel, car, 13"</t>
  </si>
  <si>
    <t>Up &amp; down</t>
  </si>
  <si>
    <t>Flatbar, 30x5mm</t>
  </si>
  <si>
    <t>Roundtube, 35x4mm</t>
  </si>
  <si>
    <t>Jerrycan, 25l</t>
  </si>
  <si>
    <t>Chain, 3mm</t>
  </si>
  <si>
    <t>School Water Cart</t>
  </si>
  <si>
    <t>Wheely</t>
  </si>
  <si>
    <t>Spring, car</t>
  </si>
  <si>
    <t>Sort</t>
  </si>
  <si>
    <t>Comment</t>
  </si>
  <si>
    <t>x</t>
  </si>
  <si>
    <t>Roundtube, 25x2.0mm</t>
  </si>
  <si>
    <t>Roundtube, 76x1.6mm</t>
  </si>
  <si>
    <t>Squaretube, 50x50x1.6mm</t>
  </si>
  <si>
    <t>PVC Fabric, medium, 1.8x50m</t>
  </si>
  <si>
    <t>PVC Fabric, thick, 1.8x50m</t>
  </si>
  <si>
    <t>p</t>
  </si>
  <si>
    <r>
      <t xml:space="preserve">Buy: select </t>
    </r>
    <r>
      <rPr>
        <i/>
        <sz val="11"/>
        <color indexed="53"/>
        <rFont val="Calibri"/>
        <family val="2"/>
      </rPr>
      <t>yes</t>
    </r>
  </si>
  <si>
    <t>Units</t>
  </si>
  <si>
    <t>Angle iron, 40x40x3mm</t>
  </si>
  <si>
    <t>Orders</t>
  </si>
  <si>
    <t>Quantity per unit</t>
  </si>
  <si>
    <t>Orderno</t>
  </si>
  <si>
    <t>Date</t>
  </si>
  <si>
    <r>
      <t xml:space="preserve">Buy: select </t>
    </r>
    <r>
      <rPr>
        <i/>
        <sz val="12"/>
        <color indexed="53"/>
        <rFont val="Calibri"/>
        <family val="2"/>
      </rPr>
      <t>yes</t>
    </r>
  </si>
  <si>
    <t xml:space="preserve"> </t>
  </si>
  <si>
    <t xml:space="preserve">  </t>
  </si>
  <si>
    <t>```</t>
  </si>
  <si>
    <t xml:space="preserve">   </t>
  </si>
  <si>
    <t xml:space="preserve">                        </t>
  </si>
  <si>
    <t>Materials bought</t>
  </si>
  <si>
    <t>Select printarea</t>
  </si>
  <si>
    <t>Buy list</t>
  </si>
  <si>
    <t>Amount to buy</t>
  </si>
  <si>
    <t>Stock</t>
  </si>
  <si>
    <t>To buy for orders</t>
  </si>
  <si>
    <t>Minimum Stock</t>
  </si>
  <si>
    <t>Buy</t>
  </si>
  <si>
    <t>Value stock</t>
  </si>
  <si>
    <t>Materialen</t>
  </si>
  <si>
    <t>In stock  computer</t>
  </si>
  <si>
    <t>Last price</t>
  </si>
  <si>
    <t>Value Materials</t>
  </si>
  <si>
    <t>Hardener, (ltr)</t>
  </si>
  <si>
    <t>Oil, transformer, (ltr)</t>
  </si>
  <si>
    <t>Paint, 2K, black, (ltr)</t>
  </si>
  <si>
    <t>Paint, 2K, blue, (ltr)</t>
  </si>
  <si>
    <t>Paint, 2K, green, (ltr)</t>
  </si>
  <si>
    <t>Paint, 2K, orange, (ltr)</t>
  </si>
  <si>
    <t>Paint, 2K, white, (ltr)</t>
  </si>
  <si>
    <t>Paint, enamel, blue, (ltr)</t>
  </si>
  <si>
    <t>Primer, pink, (ltr)</t>
  </si>
  <si>
    <t>Primer, red oxide, (ltr)</t>
  </si>
  <si>
    <t>Thinners, 300 line, (ltr)</t>
  </si>
  <si>
    <t>Vanish, clear, (ltr)</t>
  </si>
  <si>
    <t>Adjustable stretcher, (pcs)</t>
  </si>
  <si>
    <t>Angle iron, 40x40x3mm, (pcs)</t>
  </si>
  <si>
    <t>Axle car, (pcs)</t>
  </si>
  <si>
    <t>Baby walker, (pcs)</t>
  </si>
  <si>
    <t>Bearing, 25mm, (pcs)</t>
  </si>
  <si>
    <t>Bell, (pcs)</t>
  </si>
  <si>
    <t>Black Bull, (pcs)</t>
  </si>
  <si>
    <t>Block board, 19mm, (pcs)</t>
  </si>
  <si>
    <t>Bolt and nut, 10x55mm, (pcs)</t>
  </si>
  <si>
    <t>Bolt and nut, 4x25mm, (pcs)</t>
  </si>
  <si>
    <t>Bolt and nut, 6x40mm, (pcs)</t>
  </si>
  <si>
    <t>Bolt and nut, 6x50mm, (pcs)</t>
  </si>
  <si>
    <t>Bolt and nut, 6x60mm, (pcs)</t>
  </si>
  <si>
    <t>Bolt and nut, 8x40mm, (pcs)</t>
  </si>
  <si>
    <t>Bolt and nut, 8x60mm, (pcs)</t>
  </si>
  <si>
    <t>Bolt, towel, 2", (pcs)</t>
  </si>
  <si>
    <t>Broom, hard, (pcs)</t>
  </si>
  <si>
    <t>Broom, soft, (pcs)</t>
  </si>
  <si>
    <t>Bulbs, energy saving, (pcs)</t>
  </si>
  <si>
    <t>Bulbs, normal, (pcs)</t>
  </si>
  <si>
    <t>CareCar frame, (pcs)</t>
  </si>
  <si>
    <t>CareCar stretcher, (pcs)</t>
  </si>
  <si>
    <t>Cement, 50kg, (pcs)</t>
  </si>
  <si>
    <t>Chain, 3mm, (pcs)</t>
  </si>
  <si>
    <t>Chain, 8mm, (mtr)</t>
  </si>
  <si>
    <t>Chain, bicycle, (pcs)</t>
  </si>
  <si>
    <t>Coaster hab, (pcs)</t>
  </si>
  <si>
    <t>Crank, (pcs)</t>
  </si>
  <si>
    <t>Cuttingdisc, 115x3x22.23mm , (pcs)</t>
  </si>
  <si>
    <t>Drill bit, 10.5mm, (pcs)</t>
  </si>
  <si>
    <t>Drill bit, 11mm, (pcs)</t>
  </si>
  <si>
    <t>Drill bit, 12mm, (pcs)</t>
  </si>
  <si>
    <t>Drill bit, 3mm, (pcs)</t>
  </si>
  <si>
    <t>Drill bit, 4mm, (pcs)</t>
  </si>
  <si>
    <t>Drill bit, 5mm, (pcs)</t>
  </si>
  <si>
    <t>Drill bit, 6mm, (pcs)</t>
  </si>
  <si>
    <t>Drill bit, 7mm, (pcs)</t>
  </si>
  <si>
    <t>Drill bit, 8.5mm, (pcs)</t>
  </si>
  <si>
    <t>Drum, plastic, 200l, (pcs)</t>
  </si>
  <si>
    <t>Drum, steel, (pcs)</t>
  </si>
  <si>
    <t>Flatbar, 30x3mm, (pcs)</t>
  </si>
  <si>
    <t>Flatbar, 30x5mm, (pcs)</t>
  </si>
  <si>
    <t>Flatbar, 40x5mm, (pcs)</t>
  </si>
  <si>
    <t>Flatbar, 50x5mm, (pcs)</t>
  </si>
  <si>
    <t>Flexafoam, 3", (pcs)</t>
  </si>
  <si>
    <t>Front fork, (pcs)</t>
  </si>
  <si>
    <t>Gloves, leather, (pcs)</t>
  </si>
  <si>
    <t>Grindingdisc, 125x6x22.23mm , (pcs)</t>
  </si>
  <si>
    <t>Handles, plastic, (pcs)</t>
  </si>
  <si>
    <t>Maskingtape, 25mm, (pcs)</t>
  </si>
  <si>
    <t>Neck joint / caps and balls, (pcs)</t>
  </si>
  <si>
    <t>Needle, size 22, (pcs)</t>
  </si>
  <si>
    <t>Oil, sewing machine, (pcs)</t>
  </si>
  <si>
    <t>Paddles, (pcs)</t>
  </si>
  <si>
    <t>Padlock, small, (pcs)</t>
  </si>
  <si>
    <t>Paintbrush, 1", (pcs)</t>
  </si>
  <si>
    <t>Paintbrush, 2", (pcs)</t>
  </si>
  <si>
    <t>Paintbrush, 4", (pcs)</t>
  </si>
  <si>
    <t>Paintbrush, 6", (pcs)</t>
  </si>
  <si>
    <t>Pencil, carpenter, (pcs)</t>
  </si>
  <si>
    <t>Plasticbags, clear, (pcs)</t>
  </si>
  <si>
    <t>Plug, round Pin, (pcs)</t>
  </si>
  <si>
    <t>Plywood, 12mm, (pcs)</t>
  </si>
  <si>
    <t>Plywood, 9mm, (pcs)</t>
  </si>
  <si>
    <t>Pop livets, (pcs)</t>
  </si>
  <si>
    <t>Rims, 26", (pcs)</t>
  </si>
  <si>
    <t>Roller, 45 x15 mm, (pcs)</t>
  </si>
  <si>
    <t>Rope, 6mm, (pcs)</t>
  </si>
  <si>
    <t>Roundbar, 10mm, (pcs)</t>
  </si>
  <si>
    <t>Roundbar, 12mm, (pcs)</t>
  </si>
  <si>
    <t>Roundbar, 16mm, (pcs)</t>
  </si>
  <si>
    <t>Roundbar, 20mm, (pcs)</t>
  </si>
  <si>
    <t>Roundbar, 6mm, (pcs)</t>
  </si>
  <si>
    <t>Roundbar, 8mm, (pcs)</t>
  </si>
  <si>
    <t>Roundtube, 18x1.6mm, (pcs)</t>
  </si>
  <si>
    <t>Roundtube, 20x1.6mm, (pcs)</t>
  </si>
  <si>
    <t>Roundtube, 25x1.6mm, (pcs)</t>
  </si>
  <si>
    <t>Roundtube, 25x2.0mm, (pcs)</t>
  </si>
  <si>
    <t>Roundtube, 32x1.6mm, (pcs)</t>
  </si>
  <si>
    <t>Roundtube, 35x4mm, (pcs)</t>
  </si>
  <si>
    <t>Roundtube, 42x1.6mm, (pcs)</t>
  </si>
  <si>
    <t>Roundtube, 50x1.6mm, (pcs)</t>
  </si>
  <si>
    <t>Roundtube, 76x1.6mm, (pcs)</t>
  </si>
  <si>
    <t>Rubber, (pcs)</t>
  </si>
  <si>
    <t>Sanitation Bin, (pcs)</t>
  </si>
  <si>
    <t>Sanitation Cart, (pcs)</t>
  </si>
  <si>
    <t>School chair, pre-school, (pcs)</t>
  </si>
  <si>
    <t>School desk, pre-school, (pcs)</t>
  </si>
  <si>
    <t>School desk, primary, double, (pcs)</t>
  </si>
  <si>
    <t>School desk, secondary, double, (pcs)</t>
  </si>
  <si>
    <t>School table, pre-school, (pcs)</t>
  </si>
  <si>
    <t>School water cart, (pcs)</t>
  </si>
  <si>
    <t>See-saw, big, (pcs)</t>
  </si>
  <si>
    <t>See-saw, small, (pcs)</t>
  </si>
  <si>
    <t>Sheetsteel, galvanised, 2.0x1224x2448, (pcs)</t>
  </si>
  <si>
    <t>Sheetsteel, mild, 0.6x1224x2448, (pcs)</t>
  </si>
  <si>
    <t>Shop Cart, (pcs)</t>
  </si>
  <si>
    <t>Slide,  small, (pcs)</t>
  </si>
  <si>
    <t>Slide, big, (pcs)</t>
  </si>
  <si>
    <t>Socket, double, plastic, (pcs)</t>
  </si>
  <si>
    <t>Spanner, 10mm, (pcs)</t>
  </si>
  <si>
    <t>Spinner, (pcs)</t>
  </si>
  <si>
    <t>Spring, (pcs)</t>
  </si>
  <si>
    <t>Spring, car, (pcs)</t>
  </si>
  <si>
    <t>Squaretube, 16x16mm, (pcs)</t>
  </si>
  <si>
    <t>Squaretube, 30x30mm, (pcs)</t>
  </si>
  <si>
    <t>Squaretube, 40x40mm, (pcs)</t>
  </si>
  <si>
    <t>Squaretube, 50x50x1.6mm, (pcs)</t>
  </si>
  <si>
    <t>Stairstool, (pcs)</t>
  </si>
  <si>
    <t>Stock/ Spindle, caps and balls, (pcs)</t>
  </si>
  <si>
    <t>Swing, double, (pcs)</t>
  </si>
  <si>
    <t>Swing, single, (pcs)</t>
  </si>
  <si>
    <t>Timber, gmalina, 1"x6"x8ft, (pcs)</t>
  </si>
  <si>
    <t>Timber, hardwood, 2"x6"x8ft, (pcs)</t>
  </si>
  <si>
    <t>Timber, pine, 1"x6"x18ft, (pcs)</t>
  </si>
  <si>
    <t>Tire run, (pcs)</t>
  </si>
  <si>
    <t>Tri-cycle, (pcs)</t>
  </si>
  <si>
    <t>Trolley, (pcs)</t>
  </si>
  <si>
    <t>Tubes, bicycle, 26", (pcs)</t>
  </si>
  <si>
    <t>Twine, 6 ply, (pcs)</t>
  </si>
  <si>
    <t>Twinkle Tricycle, (pcs)</t>
  </si>
  <si>
    <t>Tyre, 26", (pcs)</t>
  </si>
  <si>
    <t>Up &amp; down, (pcs)</t>
  </si>
  <si>
    <t>Washer(flat)6mm, flat, 6mm, (pcs)</t>
  </si>
  <si>
    <t>Washer(flat)6mmbig, flat, big, 6mm, (pcs)</t>
  </si>
  <si>
    <t>Washer(spring)6mm, spring, 6mm, (pcs)</t>
  </si>
  <si>
    <t>Washer, flat, big 20mm, (pcs)</t>
  </si>
  <si>
    <t>Welding rods, (pcs)</t>
  </si>
  <si>
    <t>Wheel, baby walker, (pcs)</t>
  </si>
  <si>
    <t>Wheel, car, 13", (pcs)</t>
  </si>
  <si>
    <t>Wheel, caster, 4", (pcs)</t>
  </si>
  <si>
    <t>Wheel, mountainbike, (pcs)</t>
  </si>
  <si>
    <t>Wheel, wheelbarrow normal, (pcs)</t>
  </si>
  <si>
    <t>Wheely, (pcs)</t>
  </si>
  <si>
    <t>Wire, galvanised, 0.8mm, (kg)</t>
  </si>
  <si>
    <t>See-saw big</t>
  </si>
  <si>
    <t>Haspise&amp;staple, 3" (pcs)</t>
  </si>
  <si>
    <t>Hinges, heavy duty, 4" (pcs)</t>
  </si>
  <si>
    <t>Spokes, 26", (32 pcs)</t>
  </si>
  <si>
    <t>Hub, 26", (pcs)</t>
  </si>
  <si>
    <t>Eyes, (bag)</t>
  </si>
  <si>
    <t>PVC Fabric, thick, 3x50m, (pcs)</t>
  </si>
  <si>
    <t>PVC Fabric, medium, 3x50m, (pcs)</t>
  </si>
  <si>
    <t>Jerrycan, 25l (pcs)</t>
  </si>
  <si>
    <t>Bolt (Gutter) and nut 6x100mm</t>
  </si>
  <si>
    <t>Bolt (Gutter) and nut 6x40mm</t>
  </si>
  <si>
    <t>Tape measure 5mtr</t>
  </si>
  <si>
    <t>Sheetsteel, mild, 0.8x1224x2448, (pcs)</t>
  </si>
  <si>
    <t>Coffee (kg)</t>
  </si>
  <si>
    <t>Cooking oil (ltr)</t>
  </si>
  <si>
    <t>Elastic, (pcs)</t>
  </si>
  <si>
    <t>Grease (pcs)</t>
  </si>
  <si>
    <t>Hinges, 1" (pcs)</t>
  </si>
  <si>
    <t>Oil, 100, (0,5 ltr)</t>
  </si>
  <si>
    <t>Panado (pcs)</t>
  </si>
  <si>
    <t>Pipe cover (pcs)</t>
  </si>
  <si>
    <t>Plastic tube (mtr)</t>
  </si>
  <si>
    <t>Reflector, tape, (pcs)</t>
  </si>
  <si>
    <t>Rope, 3mm, (pcs)</t>
  </si>
  <si>
    <t>Sandpaper roll P60 (mtr)</t>
  </si>
  <si>
    <t>Soap (pcs)</t>
  </si>
  <si>
    <t>Spraypaint, white (pcs)</t>
  </si>
  <si>
    <t>Timber, pine, 2"x6"x18ft, (pcs)</t>
  </si>
  <si>
    <t>Toilet paper (box)</t>
  </si>
  <si>
    <t>Clear goggles (pcs)</t>
  </si>
  <si>
    <t>cutt of blade (pcs)</t>
  </si>
  <si>
    <t>Diassol (ltr)</t>
  </si>
  <si>
    <t>Double socket (pcs)</t>
  </si>
  <si>
    <t>Dustmask (pcs)</t>
  </si>
  <si>
    <t>Ear plugs (pcs)</t>
  </si>
  <si>
    <t>Fluorcent (pcs)</t>
  </si>
  <si>
    <t>Hacksaw blades (pcs)</t>
  </si>
  <si>
    <t>Handy andy (pcs)</t>
  </si>
  <si>
    <t>Helmet (pcs)</t>
  </si>
  <si>
    <t>Ink black (pcs)</t>
  </si>
  <si>
    <t>Ink Catrige (pcs)</t>
  </si>
  <si>
    <t>Ink color (pcs)</t>
  </si>
  <si>
    <t>Insulation tape (pcs)</t>
  </si>
  <si>
    <t>Jik (pcs)</t>
  </si>
  <si>
    <t>Knife blade big (pcs)</t>
  </si>
  <si>
    <t>Knife cutter (pcs)</t>
  </si>
  <si>
    <t>Leather groves (pcs)</t>
  </si>
  <si>
    <t>Matches (box)</t>
  </si>
  <si>
    <t>Milk (ltr)</t>
  </si>
  <si>
    <t>Mop (pcs)</t>
  </si>
  <si>
    <t>Padlock big (pcs)</t>
  </si>
  <si>
    <t>Respirator (pcs)</t>
  </si>
  <si>
    <t>Round pin plug (pcs)</t>
  </si>
  <si>
    <t>Salt (pcs)</t>
  </si>
  <si>
    <t>Shoes (pcs)</t>
  </si>
  <si>
    <t>Solar Torch (pcs)</t>
  </si>
  <si>
    <t>T-shirts (pcs)</t>
  </si>
  <si>
    <t>Transformer oil (ltr)</t>
  </si>
  <si>
    <t>Ventiles (pcs)</t>
  </si>
  <si>
    <t>Vim (pcs)</t>
  </si>
  <si>
    <t>Wood blade (pcs)</t>
  </si>
  <si>
    <t>Cotton wool (pcs)</t>
  </si>
  <si>
    <t>Woodscrew, 0.75", gauge 8, (box)</t>
  </si>
  <si>
    <t>Woodscrew, 1", (box)</t>
  </si>
  <si>
    <t>Woodscrew, 1.5", gauge 8, (box)</t>
  </si>
  <si>
    <t>Woodscrew, 2", (box)</t>
  </si>
  <si>
    <t>Value stock real</t>
  </si>
  <si>
    <t>Value finished products</t>
  </si>
  <si>
    <t>Plug, normal (pcs)</t>
  </si>
  <si>
    <t>Bicycle, Buffalo, assembled (pcs)</t>
  </si>
  <si>
    <t>Bicycle, Buffalo, unassembled (pcs)</t>
  </si>
  <si>
    <t>Bicycle, hunter, assembled(pcs)</t>
  </si>
  <si>
    <t>Bicycle, hunter, unassembled(pcs)</t>
  </si>
  <si>
    <t>Hinges, light duty, 4"(pcs)</t>
  </si>
  <si>
    <t>Price products to buy</t>
  </si>
  <si>
    <t>yes</t>
  </si>
  <si>
    <t>2 x min. stock</t>
  </si>
  <si>
    <t>22/3/13</t>
  </si>
  <si>
    <t>25/3/13</t>
  </si>
  <si>
    <t>Roundtube, galv ,25x2.0mm, (mtrs)</t>
  </si>
  <si>
    <t>Water paper, (pcs)</t>
  </si>
  <si>
    <t>Paint, enamel, orange, (ltr)</t>
  </si>
  <si>
    <t>Paint, enamel, black, (ltr)</t>
  </si>
  <si>
    <t>Timber, pine, 2"x2"x18ft, (pcs)</t>
  </si>
  <si>
    <t>Timber, pine, 3"x2"x18ft, (pcs)</t>
  </si>
  <si>
    <t>Poles, bluegum, 6" diameter (pcs)</t>
  </si>
  <si>
    <t>Ridges (pcs)</t>
  </si>
  <si>
    <t>Iron sheets, 10f x 32g (pcs)</t>
  </si>
  <si>
    <t>Timberguard (ltr)</t>
  </si>
  <si>
    <t>Double swing and hanger, (pcs)</t>
  </si>
  <si>
    <t>Sandpaper roll, P60, (mtr)</t>
  </si>
  <si>
    <t>22/3/14</t>
  </si>
  <si>
    <t>Tubes, bicycle, 28", (pcs)</t>
  </si>
  <si>
    <t>Tubes, mountainbike, (pcs)</t>
  </si>
  <si>
    <t>Clear coat, (pcs)</t>
  </si>
  <si>
    <t xml:space="preserve">                                                                                                                                                 </t>
  </si>
  <si>
    <t>Bolt (Gutter) and nut  6 x 25mm</t>
  </si>
  <si>
    <t xml:space="preserve">                                                                                                                                                                                                                                                                                                                            </t>
  </si>
  <si>
    <t xml:space="preserve">                                                                                                                                                                                                                                                                                                                                   </t>
  </si>
  <si>
    <t>welding rods, (pcs)</t>
  </si>
  <si>
    <t>thinners, 300 line, (ltr)</t>
  </si>
  <si>
    <t>hardener, (ltr)</t>
  </si>
  <si>
    <t>elastic, (pcs)</t>
  </si>
  <si>
    <t>twine, 6 ply, (pcs)</t>
  </si>
  <si>
    <t>Paint, enamel, red, (ltr)</t>
  </si>
  <si>
    <t>Year 1</t>
  </si>
  <si>
    <t>Year 2</t>
  </si>
  <si>
    <t>Year 3</t>
  </si>
  <si>
    <t>Marketing</t>
  </si>
  <si>
    <t>Your business</t>
  </si>
  <si>
    <t>Electricity</t>
  </si>
  <si>
    <t>Sakaramenta</t>
  </si>
  <si>
    <t>Accumulated</t>
  </si>
  <si>
    <t xml:space="preserve">
</t>
  </si>
  <si>
    <t>Estimated life (in years)</t>
  </si>
  <si>
    <t>Depreciation</t>
  </si>
  <si>
    <t>Cost of Sales</t>
  </si>
  <si>
    <t>Gross margin (Net revenues)</t>
  </si>
  <si>
    <t>Operating Costs</t>
  </si>
  <si>
    <t>Income from Operations</t>
  </si>
  <si>
    <t>Interest charges</t>
  </si>
  <si>
    <t>Non-operating costs</t>
  </si>
  <si>
    <t>Gross profit</t>
  </si>
  <si>
    <t>Profit tax</t>
  </si>
  <si>
    <t>Net profit</t>
  </si>
  <si>
    <t>Interest on loan</t>
  </si>
  <si>
    <t>Your Business</t>
  </si>
  <si>
    <t>Staff</t>
  </si>
  <si>
    <t>Tax rate on profit</t>
  </si>
  <si>
    <t>EQUIPMENT</t>
  </si>
  <si>
    <t>Sample Business</t>
  </si>
  <si>
    <t>Land</t>
  </si>
  <si>
    <t>Sample business</t>
  </si>
  <si>
    <t>Own salary</t>
  </si>
  <si>
    <t>Low educated staff</t>
  </si>
  <si>
    <t>High educated staff</t>
  </si>
  <si>
    <t>Profit and Loss Statement Sample Business</t>
  </si>
  <si>
    <t>SALES</t>
  </si>
  <si>
    <t>Product 1</t>
  </si>
  <si>
    <t>Product 2</t>
  </si>
  <si>
    <t>Product 3</t>
  </si>
  <si>
    <t>Product 4</t>
  </si>
  <si>
    <t>RAW MATERIALS</t>
  </si>
  <si>
    <t>raw material 1</t>
  </si>
  <si>
    <t>raw material 2</t>
  </si>
  <si>
    <t>raw material 3</t>
  </si>
  <si>
    <t>raw material 4</t>
  </si>
  <si>
    <t>Sales</t>
  </si>
  <si>
    <t>DEPRECIATION</t>
  </si>
  <si>
    <t>COST</t>
  </si>
  <si>
    <t>PROFIT/LOSS</t>
  </si>
  <si>
    <t xml:space="preserve">       </t>
  </si>
  <si>
    <t>OVERHEAD COST</t>
  </si>
  <si>
    <t>USD       to       RWF</t>
  </si>
  <si>
    <t>RWF       to        USD</t>
  </si>
  <si>
    <t>§</t>
  </si>
  <si>
    <t>CONVERTOR</t>
  </si>
  <si>
    <t>units/year</t>
  </si>
  <si>
    <t>price / unit</t>
  </si>
  <si>
    <t>YEAR 1</t>
  </si>
  <si>
    <t>YEAR 2</t>
  </si>
  <si>
    <t>YEAR 3</t>
  </si>
  <si>
    <t>Profit and Loss Statement Your business</t>
  </si>
  <si>
    <t>Electricity (kw)</t>
  </si>
  <si>
    <t>Start</t>
  </si>
  <si>
    <t>Equipment</t>
  </si>
  <si>
    <t>Raw materials</t>
  </si>
  <si>
    <t>Overhead</t>
  </si>
  <si>
    <t>Total Year 1</t>
  </si>
  <si>
    <t>Month 1</t>
  </si>
  <si>
    <t>Month 2</t>
  </si>
  <si>
    <t>Month 3</t>
  </si>
  <si>
    <t>Month 4</t>
  </si>
  <si>
    <t>Month 5</t>
  </si>
  <si>
    <t>Month 6</t>
  </si>
  <si>
    <t>Month 7</t>
  </si>
  <si>
    <t>Month 8</t>
  </si>
  <si>
    <t>Month 9</t>
  </si>
  <si>
    <t>Month 10</t>
  </si>
  <si>
    <t>Month 11</t>
  </si>
  <si>
    <t>Month 12</t>
  </si>
  <si>
    <t>Received payment of Sales</t>
  </si>
  <si>
    <t>CASHFLOW</t>
  </si>
  <si>
    <t>Balance last month</t>
  </si>
  <si>
    <t>Loan</t>
  </si>
  <si>
    <t>Own investment</t>
  </si>
  <si>
    <t>CHECK</t>
  </si>
  <si>
    <t>CASHFLOW IN</t>
  </si>
  <si>
    <t>CASHFLOW OUT</t>
  </si>
  <si>
    <t xml:space="preserve">Interest on loan </t>
  </si>
  <si>
    <t>Building</t>
  </si>
  <si>
    <t>Repayment of loan in 3 years</t>
  </si>
  <si>
    <t>Lunch package simple</t>
  </si>
  <si>
    <t>Lunch package deluxe</t>
  </si>
  <si>
    <t>Kitchen with equipment</t>
  </si>
  <si>
    <t>Fridge</t>
  </si>
  <si>
    <t>Delivery motorbike</t>
  </si>
  <si>
    <t>Transport boxes</t>
  </si>
  <si>
    <t>Ingredients simple</t>
  </si>
  <si>
    <t>Ingredients deluxe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</si>
</sst>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quot;$&quot;* #,##0.00_);_(&quot;$&quot;* \(#,##0.00\);_(&quot;$&quot;* &quot;-&quot;??_);_(@_)"/>
    <numFmt numFmtId="165" formatCode="_(* #,##0.00_);_(* \(#,##0.00\);_(* &quot;-&quot;??_);_(@_)"/>
    <numFmt numFmtId="166" formatCode="_ * #,##0.00_ ;_ * \-#,##0.00_ ;_ * &quot;-&quot;??_ ;_ @_ "/>
    <numFmt numFmtId="167" formatCode="_-* #,##0_-;_-* #,##0\-;_-* &quot;-&quot;??_-;_-@_-"/>
    <numFmt numFmtId="168" formatCode="_ * #,##0.0_ ;_ * \-#,##0.0_ ;_ * &quot;-&quot;??_ ;_ @_ "/>
    <numFmt numFmtId="169" formatCode="_(* #,##0_);_(* \(#,##0\);_(* &quot;-&quot;??_);_(@_)"/>
    <numFmt numFmtId="170" formatCode="0.0"/>
    <numFmt numFmtId="171" formatCode="d/m/yy;@"/>
    <numFmt numFmtId="172" formatCode="#,##0_ ;\-#,##0\ "/>
    <numFmt numFmtId="173" formatCode="_ * #,##0_ ;_ * \-#,##0_ ;_ * &quot;-&quot;??_ ;_ @_ "/>
    <numFmt numFmtId="174" formatCode="_-[$$-409]* #,##0.00_ ;_-[$$-409]* \-#,##0.00\ ;_-[$$-409]* &quot;-&quot;??_ ;_-@_ "/>
    <numFmt numFmtId="175" formatCode="[$RWF]\ #,##0_-"/>
    <numFmt numFmtId="176" formatCode="[$$-409]#,##0.00_ ;[Red]\-[$$-409]#,##0.00\ "/>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scheme val="minor"/>
    </font>
    <font>
      <sz val="11"/>
      <name val="Calibri"/>
      <family val="2"/>
      <scheme val="minor"/>
    </font>
    <font>
      <sz val="14"/>
      <color theme="1"/>
      <name val="Calibri"/>
      <family val="2"/>
      <scheme val="minor"/>
    </font>
    <font>
      <sz val="14"/>
      <name val="Calibri"/>
      <family val="2"/>
      <scheme val="minor"/>
    </font>
    <font>
      <sz val="11"/>
      <color rgb="FFFF0000"/>
      <name val="Calibri"/>
      <family val="2"/>
      <scheme val="minor"/>
    </font>
    <font>
      <b/>
      <sz val="9"/>
      <color indexed="81"/>
      <name val="Tahoma"/>
      <family val="2"/>
    </font>
    <font>
      <sz val="9"/>
      <color indexed="81"/>
      <name val="Tahoma"/>
      <family val="2"/>
    </font>
    <font>
      <sz val="11"/>
      <color rgb="FFFF0000"/>
      <name val="Calibri"/>
      <family val="2"/>
    </font>
    <font>
      <sz val="11"/>
      <color theme="1"/>
      <name val="Calibri"/>
      <family val="2"/>
    </font>
    <font>
      <sz val="11"/>
      <color indexed="8"/>
      <name val="Calibri"/>
      <family val="2"/>
    </font>
    <font>
      <sz val="11"/>
      <color indexed="53"/>
      <name val="Calibri"/>
      <family val="2"/>
    </font>
    <font>
      <i/>
      <sz val="11"/>
      <color indexed="53"/>
      <name val="Calibri"/>
      <family val="2"/>
    </font>
    <font>
      <sz val="14"/>
      <color indexed="8"/>
      <name val="Calibri"/>
      <family val="2"/>
    </font>
    <font>
      <b/>
      <sz val="11"/>
      <color indexed="8"/>
      <name val="Calibri"/>
      <family val="2"/>
    </font>
    <font>
      <sz val="9"/>
      <color indexed="8"/>
      <name val="Calibri"/>
      <family val="2"/>
    </font>
    <font>
      <sz val="12"/>
      <color indexed="53"/>
      <name val="Calibri"/>
      <family val="2"/>
    </font>
    <font>
      <i/>
      <sz val="12"/>
      <color indexed="53"/>
      <name val="Calibri"/>
      <family val="2"/>
    </font>
    <font>
      <sz val="12"/>
      <color indexed="8"/>
      <name val="Calibri"/>
      <family val="2"/>
    </font>
    <font>
      <b/>
      <sz val="12"/>
      <color indexed="8"/>
      <name val="Calibri"/>
      <family val="2"/>
    </font>
    <font>
      <b/>
      <sz val="11"/>
      <name val="Calibri"/>
      <family val="2"/>
    </font>
    <font>
      <sz val="10"/>
      <color indexed="8"/>
      <name val="Calibri"/>
      <family val="2"/>
    </font>
    <font>
      <sz val="12"/>
      <name val="Calibri"/>
      <family val="2"/>
    </font>
    <font>
      <b/>
      <sz val="10"/>
      <color indexed="8"/>
      <name val="Calibri"/>
      <family val="2"/>
    </font>
    <font>
      <sz val="14"/>
      <color theme="1"/>
      <name val="Calibri"/>
      <family val="2"/>
    </font>
    <font>
      <b/>
      <sz val="11"/>
      <color theme="1"/>
      <name val="Calibri"/>
      <family val="2"/>
    </font>
    <font>
      <sz val="8"/>
      <color indexed="8"/>
      <name val="Calibri"/>
      <family val="2"/>
    </font>
    <font>
      <u/>
      <sz val="11"/>
      <color theme="10"/>
      <name val="Calibri"/>
      <family val="2"/>
      <scheme val="minor"/>
    </font>
    <font>
      <u/>
      <sz val="11"/>
      <color theme="11"/>
      <name val="Calibri"/>
      <family val="2"/>
      <scheme val="minor"/>
    </font>
    <font>
      <sz val="9"/>
      <color theme="1"/>
      <name val="Calibri"/>
      <scheme val="minor"/>
    </font>
    <font>
      <b/>
      <sz val="9"/>
      <color theme="1"/>
      <name val="Calibri"/>
      <scheme val="minor"/>
    </font>
    <font>
      <b/>
      <sz val="9"/>
      <name val="Calibri"/>
      <scheme val="minor"/>
    </font>
    <font>
      <sz val="9"/>
      <name val="Calibri"/>
      <scheme val="minor"/>
    </font>
    <font>
      <sz val="9"/>
      <color theme="0" tint="-0.499984740745262"/>
      <name val="Calibri"/>
      <scheme val="minor"/>
    </font>
    <font>
      <b/>
      <sz val="9"/>
      <color theme="0" tint="-0.499984740745262"/>
      <name val="Calibri"/>
      <scheme val="minor"/>
    </font>
    <font>
      <sz val="10"/>
      <color theme="1"/>
      <name val="Calibri"/>
      <scheme val="minor"/>
    </font>
    <font>
      <sz val="11"/>
      <color indexed="8"/>
      <name val="Calibri"/>
      <scheme val="minor"/>
    </font>
    <font>
      <sz val="10"/>
      <color theme="1" tint="0.34998626667073579"/>
      <name val="Calibri"/>
      <scheme val="minor"/>
    </font>
    <font>
      <sz val="9"/>
      <color indexed="10"/>
      <name val="Calibri"/>
      <scheme val="minor"/>
    </font>
    <font>
      <sz val="9"/>
      <color indexed="8"/>
      <name val="Calibri"/>
      <scheme val="minor"/>
    </font>
    <font>
      <sz val="10"/>
      <color indexed="10"/>
      <name val="Calibri"/>
      <scheme val="minor"/>
    </font>
    <font>
      <sz val="11"/>
      <color theme="0" tint="-0.499984740745262"/>
      <name val="Calibri"/>
      <scheme val="minor"/>
    </font>
    <font>
      <sz val="11"/>
      <color theme="0" tint="-0.14999847407452621"/>
      <name val="Calibri"/>
      <scheme val="minor"/>
    </font>
    <font>
      <b/>
      <sz val="9"/>
      <color indexed="8"/>
      <name val="Calibri"/>
      <scheme val="minor"/>
    </font>
    <font>
      <sz val="10"/>
      <color theme="0" tint="-0.499984740745262"/>
      <name val="Calibri"/>
      <scheme val="minor"/>
    </font>
    <font>
      <sz val="9"/>
      <color rgb="FF808080"/>
      <name val="Calibri"/>
      <scheme val="minor"/>
    </font>
    <font>
      <b/>
      <sz val="9"/>
      <color rgb="FF808080"/>
      <name val="Calibri"/>
      <scheme val="minor"/>
    </font>
    <font>
      <sz val="9"/>
      <color indexed="81"/>
      <name val="Calibri"/>
      <family val="2"/>
    </font>
    <font>
      <b/>
      <sz val="9"/>
      <color indexed="81"/>
      <name val="Calibri"/>
      <family val="2"/>
    </font>
  </fonts>
  <fills count="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6"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0" tint="-0.14999847407452621"/>
      </left>
      <right style="thick">
        <color theme="0" tint="-0.14999847407452621"/>
      </right>
      <top style="thick">
        <color theme="0" tint="-0.14999847407452621"/>
      </top>
      <bottom style="thick">
        <color theme="0" tint="-0.14999847407452621"/>
      </bottom>
      <diagonal/>
    </border>
    <border>
      <left style="thick">
        <color theme="0" tint="-0.14999847407452621"/>
      </left>
      <right/>
      <top style="thick">
        <color theme="0" tint="-0.14999847407452621"/>
      </top>
      <bottom style="thick">
        <color theme="0" tint="-0.14999847407452621"/>
      </bottom>
      <diagonal/>
    </border>
    <border>
      <left style="thick">
        <color theme="0" tint="-0.14999847407452621"/>
      </left>
      <right style="thick">
        <color theme="0" tint="-0.14999847407452621"/>
      </right>
      <top style="thick">
        <color theme="0" tint="-0.14999847407452621"/>
      </top>
      <bottom/>
      <diagonal/>
    </border>
    <border>
      <left style="thick">
        <color theme="0" tint="-0.14999847407452621"/>
      </left>
      <right style="thick">
        <color theme="0" tint="-0.14999847407452621"/>
      </right>
      <top/>
      <bottom style="thick">
        <color theme="0" tint="-0.14999847407452621"/>
      </bottom>
      <diagonal/>
    </border>
    <border>
      <left style="double">
        <color theme="0" tint="-0.14999847407452621"/>
      </left>
      <right/>
      <top/>
      <bottom/>
      <diagonal/>
    </border>
    <border>
      <left/>
      <right style="thick">
        <color theme="0" tint="-0.14999847407452621"/>
      </right>
      <top/>
      <bottom/>
      <diagonal/>
    </border>
    <border>
      <left/>
      <right style="thick">
        <color theme="0" tint="-0.14999847407452621"/>
      </right>
      <top style="thick">
        <color theme="0" tint="-0.14999847407452621"/>
      </top>
      <bottom style="thick">
        <color theme="0" tint="-0.14999847407452621"/>
      </bottom>
      <diagonal/>
    </border>
    <border>
      <left/>
      <right/>
      <top style="thick">
        <color theme="0" tint="-0.14999847407452621"/>
      </top>
      <bottom style="thick">
        <color theme="0" tint="-0.14999847407452621"/>
      </bottom>
      <diagonal/>
    </border>
    <border>
      <left style="thick">
        <color rgb="FFD9D9D9"/>
      </left>
      <right style="thick">
        <color rgb="FFD9D9D9"/>
      </right>
      <top style="thick">
        <color rgb="FFD9D9D9"/>
      </top>
      <bottom style="thick">
        <color rgb="FFD9D9D9"/>
      </bottom>
      <diagonal/>
    </border>
    <border>
      <left/>
      <right style="thick">
        <color rgb="FFD9D9D9"/>
      </right>
      <top style="thick">
        <color rgb="FFD9D9D9"/>
      </top>
      <bottom style="thick">
        <color rgb="FFD9D9D9"/>
      </bottom>
      <diagonal/>
    </border>
    <border>
      <left style="thick">
        <color rgb="FFD9D9D9"/>
      </left>
      <right style="thick">
        <color rgb="FFD9D9D9"/>
      </right>
      <top/>
      <bottom style="thick">
        <color rgb="FFD9D9D9"/>
      </bottom>
      <diagonal/>
    </border>
    <border>
      <left/>
      <right style="thick">
        <color rgb="FFD9D9D9"/>
      </right>
      <top/>
      <bottom style="thick">
        <color rgb="FFD9D9D9"/>
      </bottom>
      <diagonal/>
    </border>
  </borders>
  <cellStyleXfs count="623">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166" fontId="13" fillId="0" borderId="0" applyFont="0" applyFill="0" applyBorder="0" applyAlignment="0" applyProtection="0"/>
    <xf numFmtId="16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362">
    <xf numFmtId="0" fontId="0" fillId="0" borderId="0" xfId="0"/>
    <xf numFmtId="0" fontId="3" fillId="0" borderId="3" xfId="0" applyFont="1" applyFill="1" applyBorder="1" applyProtection="1">
      <protection locked="0"/>
    </xf>
    <xf numFmtId="0" fontId="4" fillId="0" borderId="1" xfId="0" applyFont="1" applyFill="1" applyBorder="1" applyAlignment="1">
      <alignment wrapText="1"/>
    </xf>
    <xf numFmtId="0" fontId="5" fillId="0" borderId="1" xfId="0" applyFont="1" applyFill="1" applyBorder="1"/>
    <xf numFmtId="0" fontId="5" fillId="0" borderId="0" xfId="0" applyFont="1" applyFill="1"/>
    <xf numFmtId="0" fontId="5" fillId="0" borderId="0" xfId="0" applyFont="1"/>
    <xf numFmtId="0" fontId="3" fillId="0" borderId="0" xfId="0" applyFont="1" applyFill="1" applyBorder="1" applyProtection="1">
      <protection locked="0"/>
    </xf>
    <xf numFmtId="0" fontId="5" fillId="0" borderId="1" xfId="0" applyFont="1" applyFill="1" applyBorder="1" applyAlignment="1">
      <alignment wrapText="1"/>
    </xf>
    <xf numFmtId="0" fontId="6" fillId="0" borderId="0" xfId="0" applyFont="1" applyProtection="1"/>
    <xf numFmtId="0" fontId="2" fillId="2" borderId="1" xfId="0" applyFont="1" applyFill="1" applyBorder="1" applyProtection="1"/>
    <xf numFmtId="0" fontId="5" fillId="0" borderId="0" xfId="0" applyFont="1" applyFill="1" applyBorder="1" applyProtection="1"/>
    <xf numFmtId="43" fontId="1" fillId="0" borderId="0" xfId="1" applyNumberFormat="1" applyFont="1" applyFill="1" applyBorder="1" applyProtection="1"/>
    <xf numFmtId="4" fontId="0" fillId="2" borderId="1" xfId="0" applyNumberFormat="1" applyFont="1" applyFill="1" applyBorder="1" applyAlignment="1" applyProtection="1"/>
    <xf numFmtId="0" fontId="2" fillId="2" borderId="3" xfId="0" applyFont="1" applyFill="1" applyBorder="1" applyProtection="1"/>
    <xf numFmtId="0" fontId="0" fillId="0" borderId="3" xfId="0" applyFont="1" applyFill="1" applyBorder="1" applyProtection="1"/>
    <xf numFmtId="0" fontId="2" fillId="0" borderId="4" xfId="0" applyFont="1" applyFill="1" applyBorder="1" applyProtection="1"/>
    <xf numFmtId="0" fontId="5" fillId="0" borderId="3" xfId="0" applyFont="1" applyFill="1" applyBorder="1" applyProtection="1"/>
    <xf numFmtId="0" fontId="4" fillId="0" borderId="4" xfId="0" applyFont="1" applyFill="1" applyBorder="1" applyProtection="1"/>
    <xf numFmtId="0" fontId="2" fillId="0" borderId="0" xfId="0" applyFont="1" applyProtection="1"/>
    <xf numFmtId="0" fontId="7" fillId="0" borderId="0" xfId="0" applyFont="1"/>
    <xf numFmtId="0" fontId="5" fillId="0" borderId="1" xfId="0" applyFont="1" applyBorder="1"/>
    <xf numFmtId="0" fontId="4" fillId="0" borderId="1" xfId="0" applyFont="1" applyBorder="1"/>
    <xf numFmtId="0" fontId="5" fillId="0" borderId="3" xfId="0" applyFont="1" applyBorder="1"/>
    <xf numFmtId="0" fontId="5" fillId="0" borderId="1" xfId="0" applyFont="1" applyFill="1" applyBorder="1"/>
    <xf numFmtId="0" fontId="3" fillId="0" borderId="1" xfId="0" applyFont="1" applyFill="1" applyBorder="1" applyProtection="1">
      <protection locked="0"/>
    </xf>
    <xf numFmtId="0" fontId="5" fillId="0" borderId="1" xfId="0" applyFont="1" applyFill="1" applyBorder="1"/>
    <xf numFmtId="0" fontId="0" fillId="0" borderId="1" xfId="0" applyFill="1" applyBorder="1"/>
    <xf numFmtId="0" fontId="8" fillId="0" borderId="1" xfId="0" applyFont="1" applyFill="1" applyBorder="1"/>
    <xf numFmtId="0" fontId="11" fillId="0" borderId="1" xfId="0" applyFont="1" applyFill="1" applyBorder="1"/>
    <xf numFmtId="0" fontId="8" fillId="0" borderId="1" xfId="0" applyFont="1" applyBorder="1"/>
    <xf numFmtId="0" fontId="5" fillId="0" borderId="0" xfId="0" applyFont="1"/>
    <xf numFmtId="0" fontId="5" fillId="0" borderId="0" xfId="0" applyFont="1" applyFill="1" applyBorder="1"/>
    <xf numFmtId="0" fontId="5" fillId="0" borderId="1" xfId="0" applyFont="1" applyFill="1" applyBorder="1"/>
    <xf numFmtId="0" fontId="4" fillId="0" borderId="3" xfId="0" applyFont="1" applyBorder="1"/>
    <xf numFmtId="0" fontId="5" fillId="0" borderId="0" xfId="0" applyFont="1" applyBorder="1"/>
    <xf numFmtId="169" fontId="5" fillId="0" borderId="1" xfId="1" applyNumberFormat="1" applyFont="1" applyBorder="1"/>
    <xf numFmtId="169" fontId="5" fillId="0" borderId="1" xfId="1" applyNumberFormat="1" applyFont="1" applyFill="1" applyBorder="1"/>
    <xf numFmtId="4" fontId="3" fillId="0" borderId="1" xfId="7" applyNumberFormat="1" applyFont="1" applyFill="1" applyBorder="1"/>
    <xf numFmtId="4" fontId="3" fillId="0" borderId="1" xfId="7" applyNumberFormat="1" applyFont="1" applyFill="1" applyBorder="1"/>
    <xf numFmtId="4" fontId="3" fillId="0" borderId="1" xfId="7" applyNumberFormat="1" applyFont="1" applyFill="1" applyBorder="1"/>
    <xf numFmtId="4" fontId="3" fillId="0" borderId="1" xfId="7" applyNumberFormat="1" applyFont="1" applyFill="1" applyBorder="1"/>
    <xf numFmtId="0" fontId="13" fillId="0" borderId="1" xfId="6" applyBorder="1" applyProtection="1">
      <protection locked="0"/>
    </xf>
    <xf numFmtId="0" fontId="3" fillId="0" borderId="1" xfId="6" applyFont="1" applyFill="1" applyBorder="1" applyProtection="1">
      <protection locked="0"/>
    </xf>
    <xf numFmtId="0" fontId="13" fillId="0" borderId="1" xfId="6" applyFill="1" applyBorder="1"/>
    <xf numFmtId="0" fontId="16" fillId="0" borderId="0" xfId="6" applyFont="1"/>
    <xf numFmtId="0" fontId="13" fillId="0" borderId="0" xfId="6"/>
    <xf numFmtId="0" fontId="17" fillId="0" borderId="1" xfId="6" applyFont="1" applyBorder="1" applyAlignment="1">
      <alignment wrapText="1"/>
    </xf>
    <xf numFmtId="0" fontId="13" fillId="0" borderId="0" xfId="6" applyAlignment="1">
      <alignment wrapText="1"/>
    </xf>
    <xf numFmtId="0" fontId="13" fillId="0" borderId="1" xfId="6" applyBorder="1"/>
    <xf numFmtId="168" fontId="13" fillId="0" borderId="1" xfId="7" applyNumberFormat="1" applyFont="1" applyBorder="1"/>
    <xf numFmtId="171" fontId="13" fillId="0" borderId="1" xfId="6" applyNumberFormat="1" applyBorder="1"/>
    <xf numFmtId="0" fontId="3" fillId="0" borderId="1" xfId="6" applyFont="1" applyBorder="1" applyProtection="1">
      <protection locked="0"/>
    </xf>
    <xf numFmtId="0" fontId="18" fillId="0" borderId="1" xfId="6" applyFont="1" applyBorder="1"/>
    <xf numFmtId="0" fontId="18" fillId="0" borderId="1" xfId="6" applyFont="1" applyBorder="1" applyProtection="1"/>
    <xf numFmtId="171" fontId="13" fillId="0" borderId="0" xfId="6" applyNumberFormat="1"/>
    <xf numFmtId="0" fontId="19" fillId="0" borderId="0" xfId="6" applyFont="1"/>
    <xf numFmtId="0" fontId="21" fillId="0" borderId="0" xfId="6" applyFont="1"/>
    <xf numFmtId="0" fontId="22" fillId="0" borderId="1" xfId="6" applyFont="1" applyBorder="1"/>
    <xf numFmtId="0" fontId="21" fillId="0" borderId="1" xfId="6" applyNumberFormat="1" applyFont="1" applyBorder="1"/>
    <xf numFmtId="171" fontId="21" fillId="0" borderId="1" xfId="6" applyNumberFormat="1" applyFont="1" applyBorder="1"/>
    <xf numFmtId="170" fontId="21" fillId="0" borderId="1" xfId="6" applyNumberFormat="1" applyFont="1" applyBorder="1"/>
    <xf numFmtId="0" fontId="21" fillId="0" borderId="1" xfId="6" applyFont="1" applyBorder="1"/>
    <xf numFmtId="0" fontId="21" fillId="0" borderId="1" xfId="6" applyFont="1" applyBorder="1" applyAlignment="1">
      <alignment horizontal="left"/>
    </xf>
    <xf numFmtId="0" fontId="21" fillId="0" borderId="1" xfId="6" applyFont="1" applyFill="1" applyBorder="1"/>
    <xf numFmtId="170" fontId="21" fillId="0" borderId="1" xfId="6" applyNumberFormat="1" applyFont="1" applyFill="1" applyBorder="1"/>
    <xf numFmtId="49" fontId="21" fillId="0" borderId="1" xfId="6" applyNumberFormat="1" applyFont="1" applyBorder="1"/>
    <xf numFmtId="49" fontId="21" fillId="0" borderId="1" xfId="6" applyNumberFormat="1" applyFont="1" applyFill="1" applyBorder="1"/>
    <xf numFmtId="0" fontId="21" fillId="0" borderId="0" xfId="6" applyFont="1" applyFill="1" applyBorder="1"/>
    <xf numFmtId="0" fontId="21" fillId="0" borderId="0" xfId="6" applyFont="1" applyBorder="1"/>
    <xf numFmtId="170" fontId="21" fillId="0" borderId="8" xfId="6" applyNumberFormat="1" applyFont="1" applyFill="1" applyBorder="1"/>
    <xf numFmtId="49" fontId="21" fillId="0" borderId="3" xfId="6" applyNumberFormat="1" applyFont="1" applyBorder="1"/>
    <xf numFmtId="170" fontId="21" fillId="0" borderId="2" xfId="6" applyNumberFormat="1" applyFont="1" applyBorder="1"/>
    <xf numFmtId="170" fontId="21" fillId="0" borderId="7" xfId="6" applyNumberFormat="1" applyFont="1" applyBorder="1"/>
    <xf numFmtId="0" fontId="21" fillId="0" borderId="0" xfId="6" applyFont="1" applyFill="1"/>
    <xf numFmtId="166" fontId="21" fillId="0" borderId="1" xfId="7" applyFont="1" applyBorder="1"/>
    <xf numFmtId="171" fontId="21" fillId="0" borderId="0" xfId="6" applyNumberFormat="1" applyFont="1"/>
    <xf numFmtId="0" fontId="3" fillId="0" borderId="0" xfId="6" applyFont="1" applyFill="1"/>
    <xf numFmtId="0" fontId="23" fillId="0" borderId="1" xfId="6" applyFont="1" applyFill="1" applyBorder="1"/>
    <xf numFmtId="0" fontId="24" fillId="0" borderId="1" xfId="6" applyFont="1" applyFill="1" applyBorder="1"/>
    <xf numFmtId="170" fontId="3" fillId="0" borderId="1" xfId="6" applyNumberFormat="1" applyFont="1" applyFill="1" applyBorder="1"/>
    <xf numFmtId="0" fontId="3" fillId="0" borderId="1" xfId="6" applyFont="1" applyFill="1" applyBorder="1"/>
    <xf numFmtId="171" fontId="3" fillId="0" borderId="1" xfId="6" applyNumberFormat="1" applyFont="1" applyFill="1" applyBorder="1"/>
    <xf numFmtId="0" fontId="3" fillId="0" borderId="0" xfId="6" applyFont="1" applyFill="1" applyBorder="1"/>
    <xf numFmtId="0" fontId="25" fillId="0" borderId="0" xfId="6" applyFont="1" applyFill="1"/>
    <xf numFmtId="171" fontId="3" fillId="0" borderId="1" xfId="6" applyNumberFormat="1" applyFont="1" applyFill="1" applyBorder="1" applyAlignment="1">
      <alignment horizontal="right"/>
    </xf>
    <xf numFmtId="170" fontId="3" fillId="0" borderId="8" xfId="6" applyNumberFormat="1" applyFont="1" applyFill="1" applyBorder="1"/>
    <xf numFmtId="170" fontId="3" fillId="0" borderId="5" xfId="6" applyNumberFormat="1" applyFont="1" applyFill="1" applyBorder="1"/>
    <xf numFmtId="171" fontId="3" fillId="0" borderId="0" xfId="6" applyNumberFormat="1" applyFont="1" applyFill="1"/>
    <xf numFmtId="0" fontId="14" fillId="0" borderId="0" xfId="6" applyFont="1" applyFill="1" applyProtection="1"/>
    <xf numFmtId="0" fontId="13" fillId="0" borderId="0" xfId="6" applyFill="1" applyBorder="1" applyProtection="1"/>
    <xf numFmtId="0" fontId="13" fillId="0" borderId="0" xfId="6" applyFill="1" applyProtection="1"/>
    <xf numFmtId="0" fontId="21" fillId="0" borderId="0" xfId="6" applyFont="1" applyFill="1" applyProtection="1"/>
    <xf numFmtId="0" fontId="26" fillId="0" borderId="9" xfId="6" applyFont="1" applyFill="1" applyBorder="1" applyAlignment="1" applyProtection="1">
      <alignment wrapText="1"/>
    </xf>
    <xf numFmtId="0" fontId="26" fillId="0" borderId="10" xfId="6" applyFont="1" applyFill="1" applyBorder="1" applyAlignment="1" applyProtection="1">
      <alignment wrapText="1"/>
    </xf>
    <xf numFmtId="0" fontId="26" fillId="0" borderId="5" xfId="6" applyFont="1" applyFill="1" applyBorder="1" applyAlignment="1" applyProtection="1">
      <alignment wrapText="1"/>
    </xf>
    <xf numFmtId="0" fontId="26" fillId="0" borderId="1" xfId="6" applyFont="1" applyFill="1" applyBorder="1" applyAlignment="1" applyProtection="1">
      <alignment wrapText="1"/>
    </xf>
    <xf numFmtId="0" fontId="13" fillId="0" borderId="0" xfId="6" applyFill="1" applyAlignment="1" applyProtection="1">
      <alignment wrapText="1"/>
    </xf>
    <xf numFmtId="0" fontId="24" fillId="0" borderId="11" xfId="6" applyFont="1" applyFill="1" applyBorder="1" applyProtection="1"/>
    <xf numFmtId="1" fontId="24" fillId="0" borderId="1" xfId="7" applyNumberFormat="1" applyFont="1" applyFill="1" applyBorder="1" applyProtection="1"/>
    <xf numFmtId="172" fontId="24" fillId="0" borderId="5" xfId="7" applyNumberFormat="1" applyFont="1" applyFill="1" applyBorder="1" applyProtection="1"/>
    <xf numFmtId="172" fontId="24" fillId="0" borderId="1" xfId="7" applyNumberFormat="1" applyFont="1" applyFill="1" applyBorder="1" applyProtection="1"/>
    <xf numFmtId="0" fontId="24" fillId="0" borderId="1" xfId="6" applyFont="1" applyFill="1" applyBorder="1" applyProtection="1"/>
    <xf numFmtId="172" fontId="13" fillId="0" borderId="0" xfId="6" applyNumberFormat="1" applyFill="1" applyProtection="1"/>
    <xf numFmtId="1" fontId="24" fillId="0" borderId="12" xfId="7" applyNumberFormat="1" applyFont="1" applyFill="1" applyBorder="1" applyProtection="1"/>
    <xf numFmtId="0" fontId="16" fillId="0" borderId="0" xfId="6" applyFont="1" applyFill="1"/>
    <xf numFmtId="0" fontId="13" fillId="0" borderId="0" xfId="6" applyFill="1"/>
    <xf numFmtId="14" fontId="13" fillId="0" borderId="0" xfId="6" applyNumberFormat="1" applyFill="1"/>
    <xf numFmtId="0" fontId="17" fillId="0" borderId="1" xfId="6" applyFont="1" applyFill="1" applyBorder="1" applyAlignment="1">
      <alignment wrapText="1"/>
    </xf>
    <xf numFmtId="0" fontId="13" fillId="0" borderId="0" xfId="6" applyFill="1" applyAlignment="1">
      <alignment wrapText="1"/>
    </xf>
    <xf numFmtId="0" fontId="13" fillId="0" borderId="13" xfId="6" applyFill="1" applyBorder="1" applyAlignment="1">
      <alignment wrapText="1"/>
    </xf>
    <xf numFmtId="173" fontId="0" fillId="0" borderId="14" xfId="7" applyNumberFormat="1" applyFont="1" applyFill="1" applyBorder="1" applyAlignment="1">
      <alignment wrapText="1"/>
    </xf>
    <xf numFmtId="170" fontId="24" fillId="0" borderId="1" xfId="6" applyNumberFormat="1" applyFont="1" applyFill="1" applyBorder="1"/>
    <xf numFmtId="166" fontId="24" fillId="0" borderId="1" xfId="7" applyNumberFormat="1" applyFont="1" applyFill="1" applyBorder="1"/>
    <xf numFmtId="166" fontId="24" fillId="0" borderId="1" xfId="6" applyNumberFormat="1" applyFont="1" applyFill="1" applyBorder="1"/>
    <xf numFmtId="0" fontId="24" fillId="0" borderId="0" xfId="6" applyFont="1" applyFill="1"/>
    <xf numFmtId="0" fontId="13" fillId="0" borderId="0" xfId="6" applyFill="1" applyBorder="1"/>
    <xf numFmtId="0" fontId="5" fillId="3" borderId="1" xfId="0" applyFont="1" applyFill="1" applyBorder="1"/>
    <xf numFmtId="43" fontId="5" fillId="3" borderId="1" xfId="1" applyNumberFormat="1" applyFont="1" applyFill="1" applyBorder="1"/>
    <xf numFmtId="43" fontId="1" fillId="3" borderId="1" xfId="1" applyNumberFormat="1" applyFont="1" applyFill="1" applyBorder="1"/>
    <xf numFmtId="0" fontId="3" fillId="3" borderId="1" xfId="0" applyFont="1" applyFill="1" applyBorder="1" applyProtection="1">
      <protection locked="0"/>
    </xf>
    <xf numFmtId="0" fontId="0" fillId="3" borderId="1" xfId="0" applyFill="1" applyBorder="1"/>
    <xf numFmtId="168" fontId="1" fillId="3" borderId="1" xfId="1" applyNumberFormat="1" applyFont="1" applyFill="1" applyBorder="1"/>
    <xf numFmtId="2" fontId="0" fillId="3" borderId="1" xfId="0" applyNumberFormat="1" applyFill="1" applyBorder="1"/>
    <xf numFmtId="43" fontId="1" fillId="3" borderId="1" xfId="5" applyNumberFormat="1" applyFont="1" applyFill="1" applyBorder="1"/>
    <xf numFmtId="43" fontId="5" fillId="3" borderId="1" xfId="5" applyNumberFormat="1" applyFont="1" applyFill="1" applyBorder="1"/>
    <xf numFmtId="0" fontId="12" fillId="0" borderId="1" xfId="6" applyFont="1" applyFill="1" applyBorder="1" applyProtection="1">
      <protection locked="0"/>
    </xf>
    <xf numFmtId="171" fontId="13" fillId="0" borderId="1" xfId="6" applyNumberFormat="1" applyFill="1" applyBorder="1"/>
    <xf numFmtId="0" fontId="26" fillId="0" borderId="1" xfId="6" applyFont="1" applyFill="1" applyBorder="1" applyAlignment="1">
      <alignment wrapText="1"/>
    </xf>
    <xf numFmtId="165" fontId="24" fillId="0" borderId="1" xfId="1" applyFont="1" applyFill="1" applyBorder="1"/>
    <xf numFmtId="0" fontId="24" fillId="0" borderId="0" xfId="6" applyFont="1" applyFill="1" applyBorder="1"/>
    <xf numFmtId="0" fontId="27" fillId="0" borderId="0" xfId="6" applyFont="1" applyFill="1"/>
    <xf numFmtId="0" fontId="12" fillId="0" borderId="0" xfId="6" applyFont="1" applyFill="1"/>
    <xf numFmtId="0" fontId="28" fillId="0" borderId="1" xfId="6" applyFont="1" applyFill="1" applyBorder="1"/>
    <xf numFmtId="0" fontId="1" fillId="0" borderId="1" xfId="6" applyFont="1" applyFill="1" applyBorder="1"/>
    <xf numFmtId="0" fontId="12" fillId="0" borderId="1" xfId="6" applyFont="1" applyFill="1" applyBorder="1"/>
    <xf numFmtId="0" fontId="0" fillId="0" borderId="1" xfId="6" applyFont="1" applyFill="1" applyBorder="1"/>
    <xf numFmtId="170" fontId="3" fillId="0" borderId="0" xfId="6" applyNumberFormat="1" applyFont="1" applyFill="1"/>
    <xf numFmtId="169" fontId="24" fillId="0" borderId="1" xfId="1" applyNumberFormat="1" applyFont="1" applyFill="1" applyBorder="1" applyProtection="1"/>
    <xf numFmtId="165" fontId="29" fillId="0" borderId="0" xfId="1" applyFont="1" applyFill="1" applyProtection="1"/>
    <xf numFmtId="171" fontId="21" fillId="0" borderId="1" xfId="6" applyNumberFormat="1" applyFont="1" applyBorder="1" applyAlignment="1">
      <alignment horizontal="right"/>
    </xf>
    <xf numFmtId="43" fontId="5" fillId="3" borderId="0" xfId="5" applyNumberFormat="1" applyFont="1" applyFill="1" applyBorder="1"/>
    <xf numFmtId="167" fontId="0" fillId="2" borderId="2" xfId="1" applyNumberFormat="1" applyFont="1" applyFill="1" applyBorder="1" applyProtection="1"/>
    <xf numFmtId="174" fontId="5" fillId="0" borderId="1" xfId="1" applyNumberFormat="1" applyFont="1" applyFill="1" applyBorder="1" applyAlignment="1" applyProtection="1">
      <alignment horizontal="right"/>
    </xf>
    <xf numFmtId="174" fontId="5" fillId="0" borderId="1" xfId="1" applyNumberFormat="1" applyFont="1" applyFill="1" applyBorder="1" applyProtection="1"/>
    <xf numFmtId="174" fontId="5" fillId="0" borderId="7" xfId="1" applyNumberFormat="1" applyFont="1" applyFill="1" applyBorder="1" applyProtection="1"/>
    <xf numFmtId="174" fontId="2" fillId="0" borderId="7" xfId="1" applyNumberFormat="1" applyFont="1" applyFill="1" applyBorder="1" applyProtection="1"/>
    <xf numFmtId="174" fontId="2" fillId="0" borderId="1" xfId="0" applyNumberFormat="1" applyFont="1" applyFill="1" applyBorder="1" applyProtection="1"/>
    <xf numFmtId="174" fontId="2" fillId="0" borderId="1" xfId="2" applyNumberFormat="1" applyFont="1" applyFill="1" applyBorder="1" applyProtection="1"/>
    <xf numFmtId="174" fontId="2" fillId="0" borderId="2" xfId="0" applyNumberFormat="1" applyFont="1" applyFill="1" applyBorder="1" applyProtection="1"/>
    <xf numFmtId="174" fontId="4" fillId="0" borderId="6" xfId="0" applyNumberFormat="1" applyFont="1" applyFill="1" applyBorder="1" applyProtection="1"/>
    <xf numFmtId="174" fontId="5" fillId="0" borderId="7" xfId="1" applyNumberFormat="1" applyFont="1" applyFill="1" applyBorder="1" applyAlignment="1" applyProtection="1">
      <alignment horizontal="right"/>
    </xf>
    <xf numFmtId="174" fontId="2" fillId="0" borderId="7" xfId="1" applyNumberFormat="1" applyFont="1" applyFill="1" applyBorder="1" applyAlignment="1" applyProtection="1">
      <alignment horizontal="right"/>
    </xf>
    <xf numFmtId="164" fontId="0" fillId="0" borderId="1" xfId="8" applyFont="1" applyBorder="1" applyProtection="1"/>
    <xf numFmtId="164" fontId="2" fillId="0" borderId="1" xfId="8" applyFont="1" applyFill="1" applyBorder="1" applyProtection="1"/>
    <xf numFmtId="164" fontId="2" fillId="0" borderId="0" xfId="8" applyFont="1" applyFill="1" applyBorder="1" applyProtection="1"/>
    <xf numFmtId="164" fontId="0" fillId="2" borderId="1" xfId="8" applyFont="1" applyFill="1" applyBorder="1" applyProtection="1"/>
    <xf numFmtId="164" fontId="2" fillId="0" borderId="2" xfId="8" applyFont="1" applyFill="1" applyBorder="1" applyProtection="1"/>
    <xf numFmtId="164" fontId="4" fillId="0" borderId="6" xfId="8" applyFont="1" applyFill="1" applyBorder="1" applyProtection="1"/>
    <xf numFmtId="174" fontId="0" fillId="2" borderId="1" xfId="0" applyNumberFormat="1" applyFont="1" applyFill="1" applyBorder="1" applyProtection="1"/>
    <xf numFmtId="174" fontId="2" fillId="0" borderId="1" xfId="1" applyNumberFormat="1" applyFont="1" applyFill="1" applyBorder="1" applyAlignment="1" applyProtection="1">
      <alignment horizontal="right"/>
    </xf>
    <xf numFmtId="174" fontId="2" fillId="0" borderId="1" xfId="1" applyNumberFormat="1" applyFont="1" applyFill="1" applyBorder="1" applyProtection="1"/>
    <xf numFmtId="174" fontId="2" fillId="0" borderId="0" xfId="1" applyNumberFormat="1" applyFont="1" applyFill="1" applyBorder="1" applyAlignment="1" applyProtection="1">
      <alignment horizontal="right"/>
    </xf>
    <xf numFmtId="174" fontId="2" fillId="0" borderId="0" xfId="1" applyNumberFormat="1" applyFont="1" applyFill="1" applyBorder="1" applyProtection="1"/>
    <xf numFmtId="174" fontId="2" fillId="0" borderId="4" xfId="0" applyNumberFormat="1" applyFont="1" applyFill="1" applyBorder="1" applyProtection="1"/>
    <xf numFmtId="164" fontId="0" fillId="0" borderId="0" xfId="8" applyFont="1" applyProtection="1"/>
    <xf numFmtId="164" fontId="5" fillId="0" borderId="1" xfId="8" applyFont="1" applyFill="1" applyBorder="1" applyAlignment="1" applyProtection="1">
      <alignment horizontal="right"/>
    </xf>
    <xf numFmtId="164" fontId="5" fillId="0" borderId="1" xfId="8" applyFont="1" applyFill="1" applyBorder="1" applyProtection="1"/>
    <xf numFmtId="164" fontId="5" fillId="0" borderId="7" xfId="8" applyFont="1" applyFill="1" applyBorder="1" applyAlignment="1" applyProtection="1">
      <alignment horizontal="right"/>
    </xf>
    <xf numFmtId="164" fontId="5" fillId="0" borderId="7" xfId="8" applyFont="1" applyFill="1" applyBorder="1" applyProtection="1"/>
    <xf numFmtId="164" fontId="2" fillId="0" borderId="7" xfId="8" applyFont="1" applyFill="1" applyBorder="1" applyAlignment="1" applyProtection="1">
      <alignment horizontal="right"/>
    </xf>
    <xf numFmtId="164" fontId="2" fillId="0" borderId="7" xfId="8" applyFont="1" applyFill="1" applyBorder="1" applyProtection="1"/>
    <xf numFmtId="164" fontId="2" fillId="0" borderId="1" xfId="8" applyFont="1" applyFill="1" applyBorder="1" applyAlignment="1" applyProtection="1">
      <alignment horizontal="right"/>
    </xf>
    <xf numFmtId="164" fontId="2" fillId="0" borderId="0" xfId="8" applyFont="1" applyFill="1" applyBorder="1" applyAlignment="1" applyProtection="1">
      <alignment horizontal="right"/>
    </xf>
    <xf numFmtId="164" fontId="2" fillId="0" borderId="4" xfId="8" applyFont="1" applyFill="1" applyBorder="1" applyProtection="1"/>
    <xf numFmtId="9" fontId="0" fillId="0" borderId="4" xfId="2" applyFont="1" applyFill="1" applyBorder="1" applyProtection="1"/>
    <xf numFmtId="9" fontId="5" fillId="3" borderId="3" xfId="2" applyFont="1" applyFill="1" applyBorder="1" applyProtection="1">
      <protection locked="0"/>
    </xf>
    <xf numFmtId="0" fontId="0" fillId="3" borderId="0" xfId="0" applyFont="1" applyFill="1"/>
    <xf numFmtId="0" fontId="0" fillId="0" borderId="0" xfId="0" applyFont="1" applyProtection="1"/>
    <xf numFmtId="164" fontId="0" fillId="2" borderId="1" xfId="8" applyFont="1" applyFill="1" applyBorder="1" applyAlignment="1" applyProtection="1">
      <alignment horizontal="right"/>
    </xf>
    <xf numFmtId="164" fontId="0" fillId="2" borderId="2" xfId="8" applyFont="1" applyFill="1" applyBorder="1" applyProtection="1"/>
    <xf numFmtId="167" fontId="0" fillId="2" borderId="1" xfId="1" applyNumberFormat="1" applyFont="1" applyFill="1" applyBorder="1" applyAlignment="1" applyProtection="1">
      <alignment horizontal="right"/>
    </xf>
    <xf numFmtId="43" fontId="0" fillId="3" borderId="1" xfId="5" applyNumberFormat="1" applyFont="1" applyFill="1" applyBorder="1"/>
    <xf numFmtId="0" fontId="0" fillId="0" borderId="0" xfId="0" applyFont="1" applyFill="1" applyProtection="1"/>
    <xf numFmtId="0" fontId="0" fillId="3" borderId="1" xfId="0" applyFont="1" applyFill="1" applyBorder="1"/>
    <xf numFmtId="43" fontId="0" fillId="0" borderId="0" xfId="1" applyNumberFormat="1" applyFont="1" applyFill="1" applyBorder="1" applyProtection="1"/>
    <xf numFmtId="4" fontId="0" fillId="0" borderId="0" xfId="0" applyNumberFormat="1" applyFont="1" applyProtection="1"/>
    <xf numFmtId="174" fontId="0" fillId="0" borderId="0" xfId="0" applyNumberFormat="1" applyFont="1" applyProtection="1"/>
    <xf numFmtId="0" fontId="0" fillId="3" borderId="1" xfId="0" applyFont="1" applyFill="1" applyBorder="1" applyAlignment="1" applyProtection="1">
      <alignment horizontal="right"/>
      <protection locked="0"/>
    </xf>
    <xf numFmtId="174" fontId="0" fillId="0" borderId="1" xfId="0" applyNumberFormat="1" applyFont="1" applyBorder="1" applyProtection="1"/>
    <xf numFmtId="0" fontId="0" fillId="0" borderId="0" xfId="0" applyFont="1" applyBorder="1" applyAlignment="1" applyProtection="1">
      <alignment horizontal="right"/>
    </xf>
    <xf numFmtId="0" fontId="0" fillId="2" borderId="4" xfId="0" applyFont="1" applyFill="1" applyBorder="1" applyProtection="1"/>
    <xf numFmtId="9" fontId="0" fillId="3" borderId="1" xfId="2" applyFont="1" applyFill="1" applyBorder="1" applyProtection="1">
      <protection locked="0"/>
    </xf>
    <xf numFmtId="0" fontId="0" fillId="3" borderId="0" xfId="0" applyFont="1" applyFill="1" applyBorder="1"/>
    <xf numFmtId="43" fontId="0" fillId="3" borderId="1" xfId="1" applyNumberFormat="1" applyFont="1" applyFill="1" applyBorder="1"/>
    <xf numFmtId="0" fontId="5" fillId="3" borderId="1" xfId="0" applyFont="1" applyFill="1" applyBorder="1" applyProtection="1">
      <protection locked="0"/>
    </xf>
    <xf numFmtId="43" fontId="0" fillId="3" borderId="5" xfId="5" applyNumberFormat="1" applyFont="1" applyFill="1" applyBorder="1"/>
    <xf numFmtId="0" fontId="38" fillId="3" borderId="0" xfId="0" applyFont="1" applyFill="1"/>
    <xf numFmtId="0" fontId="45" fillId="3" borderId="0" xfId="6" applyFont="1" applyFill="1" applyProtection="1"/>
    <xf numFmtId="0" fontId="40" fillId="3" borderId="0" xfId="6" applyFont="1" applyFill="1" applyAlignment="1" applyProtection="1">
      <alignment wrapText="1"/>
    </xf>
    <xf numFmtId="0" fontId="40" fillId="3" borderId="0" xfId="6" applyFont="1" applyFill="1" applyAlignment="1" applyProtection="1">
      <alignment vertical="top" wrapText="1"/>
    </xf>
    <xf numFmtId="0" fontId="43" fillId="3" borderId="0" xfId="6" applyFont="1" applyFill="1" applyAlignment="1" applyProtection="1">
      <alignment wrapText="1"/>
    </xf>
    <xf numFmtId="0" fontId="39" fillId="3" borderId="0" xfId="6" applyFont="1" applyFill="1" applyAlignment="1" applyProtection="1"/>
    <xf numFmtId="0" fontId="39" fillId="3" borderId="0" xfId="6" applyFont="1" applyFill="1" applyProtection="1"/>
    <xf numFmtId="0" fontId="2" fillId="4" borderId="15" xfId="0" applyFont="1" applyFill="1" applyBorder="1" applyProtection="1"/>
    <xf numFmtId="0" fontId="5" fillId="3" borderId="0" xfId="6" applyFont="1" applyFill="1" applyBorder="1" applyAlignment="1" applyProtection="1"/>
    <xf numFmtId="0" fontId="41" fillId="3" borderId="0" xfId="6" applyFont="1" applyFill="1" applyProtection="1"/>
    <xf numFmtId="0" fontId="42" fillId="3" borderId="0" xfId="6" applyFont="1" applyFill="1" applyProtection="1"/>
    <xf numFmtId="0" fontId="39" fillId="3" borderId="0" xfId="6" applyFont="1" applyFill="1" applyBorder="1" applyProtection="1"/>
    <xf numFmtId="164" fontId="36" fillId="3" borderId="15" xfId="8" applyFont="1" applyFill="1" applyBorder="1" applyProtection="1"/>
    <xf numFmtId="0" fontId="35" fillId="3" borderId="15" xfId="6" applyFont="1" applyFill="1" applyBorder="1" applyProtection="1"/>
    <xf numFmtId="164" fontId="36" fillId="4" borderId="15" xfId="8" applyFont="1" applyFill="1" applyBorder="1" applyProtection="1"/>
    <xf numFmtId="0" fontId="39" fillId="0" borderId="0" xfId="6" applyFont="1" applyProtection="1"/>
    <xf numFmtId="0" fontId="42" fillId="3" borderId="15" xfId="6" applyFont="1" applyFill="1" applyBorder="1" applyProtection="1"/>
    <xf numFmtId="0" fontId="32" fillId="5" borderId="15" xfId="0" applyFont="1" applyFill="1" applyBorder="1" applyAlignment="1" applyProtection="1">
      <alignment horizontal="center"/>
      <protection locked="0"/>
    </xf>
    <xf numFmtId="0" fontId="0" fillId="3" borderId="15" xfId="0" applyFont="1" applyFill="1" applyBorder="1" applyProtection="1"/>
    <xf numFmtId="0" fontId="0" fillId="3" borderId="17" xfId="0" applyFont="1" applyFill="1" applyBorder="1" applyProtection="1"/>
    <xf numFmtId="0" fontId="32" fillId="3" borderId="15" xfId="0" applyFont="1" applyFill="1" applyBorder="1" applyProtection="1"/>
    <xf numFmtId="0" fontId="0" fillId="3" borderId="16" xfId="0" applyFont="1" applyFill="1" applyBorder="1" applyProtection="1"/>
    <xf numFmtId="0" fontId="38" fillId="3" borderId="20" xfId="0" applyFont="1" applyFill="1" applyBorder="1" applyAlignment="1" applyProtection="1">
      <alignment vertical="top" wrapText="1"/>
    </xf>
    <xf numFmtId="0" fontId="0" fillId="3" borderId="18" xfId="0" applyFont="1" applyFill="1" applyBorder="1" applyProtection="1"/>
    <xf numFmtId="0" fontId="33" fillId="4" borderId="15" xfId="0" applyFont="1" applyFill="1" applyBorder="1" applyProtection="1"/>
    <xf numFmtId="9" fontId="37" fillId="4" borderId="15" xfId="2" applyFont="1" applyFill="1" applyBorder="1" applyAlignment="1" applyProtection="1">
      <alignment horizontal="center" wrapText="1"/>
    </xf>
    <xf numFmtId="0" fontId="44" fillId="3" borderId="15" xfId="0" applyFont="1" applyFill="1" applyBorder="1" applyProtection="1"/>
    <xf numFmtId="0" fontId="32" fillId="4" borderId="15" xfId="0" applyFont="1" applyFill="1" applyBorder="1" applyProtection="1"/>
    <xf numFmtId="0" fontId="35" fillId="4" borderId="15" xfId="0" applyFont="1" applyFill="1" applyBorder="1" applyProtection="1"/>
    <xf numFmtId="164" fontId="37" fillId="4" borderId="15" xfId="8" applyFont="1" applyFill="1" applyBorder="1" applyProtection="1"/>
    <xf numFmtId="0" fontId="33" fillId="4" borderId="15" xfId="0" applyFont="1" applyFill="1" applyBorder="1" applyAlignment="1" applyProtection="1">
      <alignment wrapText="1"/>
    </xf>
    <xf numFmtId="0" fontId="32" fillId="4" borderId="15" xfId="0" applyFont="1" applyFill="1" applyBorder="1" applyAlignment="1" applyProtection="1">
      <alignment horizontal="left" indent="1"/>
    </xf>
    <xf numFmtId="0" fontId="42" fillId="3" borderId="0" xfId="6" applyFont="1" applyFill="1" applyBorder="1" applyProtection="1"/>
    <xf numFmtId="0" fontId="36" fillId="4" borderId="15" xfId="0" applyFont="1" applyFill="1" applyBorder="1" applyProtection="1"/>
    <xf numFmtId="0" fontId="36" fillId="4" borderId="15" xfId="0" applyFont="1" applyFill="1" applyBorder="1" applyAlignment="1" applyProtection="1">
      <alignment horizontal="left" indent="1"/>
    </xf>
    <xf numFmtId="0" fontId="37" fillId="4" borderId="15" xfId="0" applyFont="1" applyFill="1" applyBorder="1" applyProtection="1"/>
    <xf numFmtId="0" fontId="37" fillId="4" borderId="15" xfId="0" applyFont="1" applyFill="1" applyBorder="1" applyAlignment="1" applyProtection="1">
      <alignment wrapText="1"/>
    </xf>
    <xf numFmtId="0" fontId="34" fillId="4" borderId="15" xfId="0" applyFont="1" applyFill="1" applyBorder="1" applyProtection="1"/>
    <xf numFmtId="0" fontId="35" fillId="5" borderId="15" xfId="6" applyFont="1" applyFill="1" applyBorder="1" applyProtection="1">
      <protection locked="0"/>
    </xf>
    <xf numFmtId="0" fontId="5" fillId="3" borderId="0" xfId="6" applyFont="1" applyFill="1" applyProtection="1"/>
    <xf numFmtId="0" fontId="35" fillId="4" borderId="15" xfId="6" applyFont="1" applyFill="1" applyBorder="1" applyProtection="1"/>
    <xf numFmtId="0" fontId="34" fillId="4" borderId="15" xfId="6" applyFont="1" applyFill="1" applyBorder="1" applyProtection="1"/>
    <xf numFmtId="0" fontId="46" fillId="4" borderId="15" xfId="6" applyFont="1" applyFill="1" applyBorder="1" applyProtection="1"/>
    <xf numFmtId="0" fontId="42" fillId="4" borderId="15" xfId="6" applyFont="1" applyFill="1" applyBorder="1" applyProtection="1"/>
    <xf numFmtId="0" fontId="36" fillId="3" borderId="15" xfId="6" applyFont="1" applyFill="1" applyBorder="1" applyProtection="1"/>
    <xf numFmtId="0" fontId="36" fillId="3" borderId="0" xfId="6" applyFont="1" applyFill="1" applyBorder="1" applyProtection="1"/>
    <xf numFmtId="0" fontId="47" fillId="3" borderId="0" xfId="6" applyFont="1" applyFill="1" applyAlignment="1" applyProtection="1">
      <alignment wrapText="1"/>
    </xf>
    <xf numFmtId="0" fontId="36" fillId="3" borderId="0" xfId="6" applyFont="1" applyFill="1" applyProtection="1"/>
    <xf numFmtId="0" fontId="44" fillId="3" borderId="0" xfId="6" applyFont="1" applyFill="1" applyProtection="1"/>
    <xf numFmtId="0" fontId="36" fillId="4" borderId="15" xfId="6" applyFont="1" applyFill="1" applyBorder="1" applyProtection="1"/>
    <xf numFmtId="0" fontId="37" fillId="4" borderId="15" xfId="6" applyFont="1" applyFill="1" applyBorder="1" applyProtection="1"/>
    <xf numFmtId="0" fontId="36" fillId="4" borderId="15" xfId="0" applyFont="1" applyFill="1" applyBorder="1" applyAlignment="1" applyProtection="1">
      <alignment horizontal="center"/>
    </xf>
    <xf numFmtId="0" fontId="32" fillId="5" borderId="15" xfId="0" applyFont="1" applyFill="1" applyBorder="1" applyProtection="1">
      <protection locked="0"/>
    </xf>
    <xf numFmtId="167" fontId="35" fillId="4" borderId="15" xfId="0" applyNumberFormat="1" applyFont="1" applyFill="1" applyBorder="1" applyAlignment="1" applyProtection="1">
      <alignment horizontal="center" vertical="center"/>
    </xf>
    <xf numFmtId="167" fontId="36" fillId="4" borderId="15" xfId="0" applyNumberFormat="1" applyFont="1" applyFill="1" applyBorder="1" applyAlignment="1" applyProtection="1">
      <alignment horizontal="center" vertical="center"/>
    </xf>
    <xf numFmtId="174" fontId="36" fillId="4" borderId="15" xfId="1" applyNumberFormat="1" applyFont="1" applyFill="1" applyBorder="1" applyAlignment="1" applyProtection="1">
      <alignment horizontal="center" vertical="center"/>
    </xf>
    <xf numFmtId="0" fontId="32" fillId="3" borderId="15" xfId="0" applyFont="1" applyFill="1" applyBorder="1" applyAlignment="1" applyProtection="1">
      <alignment horizontal="center"/>
    </xf>
    <xf numFmtId="0" fontId="36" fillId="3" borderId="15" xfId="0" applyFont="1" applyFill="1" applyBorder="1" applyAlignment="1" applyProtection="1">
      <alignment horizontal="center"/>
    </xf>
    <xf numFmtId="0" fontId="36" fillId="3" borderId="15" xfId="0" applyFont="1" applyFill="1" applyBorder="1" applyProtection="1"/>
    <xf numFmtId="0" fontId="32" fillId="4" borderId="15" xfId="0" applyFont="1" applyFill="1" applyBorder="1" applyAlignment="1" applyProtection="1">
      <alignment horizontal="center"/>
    </xf>
    <xf numFmtId="0" fontId="2" fillId="3" borderId="16" xfId="0" applyFont="1" applyFill="1" applyBorder="1" applyAlignment="1" applyProtection="1">
      <alignment horizontal="left"/>
    </xf>
    <xf numFmtId="0" fontId="2" fillId="3" borderId="22" xfId="0" applyFont="1" applyFill="1" applyBorder="1" applyAlignment="1" applyProtection="1">
      <alignment horizontal="left"/>
    </xf>
    <xf numFmtId="0" fontId="2" fillId="3" borderId="21" xfId="0" applyFont="1" applyFill="1" applyBorder="1" applyAlignment="1" applyProtection="1">
      <alignment horizontal="left"/>
    </xf>
    <xf numFmtId="167" fontId="35" fillId="4" borderId="15" xfId="0" applyNumberFormat="1" applyFont="1" applyFill="1" applyBorder="1" applyAlignment="1" applyProtection="1">
      <alignment horizontal="right" vertical="center"/>
    </xf>
    <xf numFmtId="167" fontId="36" fillId="4" borderId="15" xfId="0" applyNumberFormat="1" applyFont="1" applyFill="1" applyBorder="1" applyAlignment="1" applyProtection="1">
      <alignment horizontal="right" vertical="center"/>
    </xf>
    <xf numFmtId="174" fontId="37" fillId="4" borderId="15" xfId="0" applyNumberFormat="1" applyFont="1" applyFill="1" applyBorder="1" applyAlignment="1" applyProtection="1">
      <alignment wrapText="1"/>
    </xf>
    <xf numFmtId="174" fontId="36" fillId="4" borderId="15" xfId="0" applyNumberFormat="1" applyFont="1" applyFill="1" applyBorder="1" applyAlignment="1" applyProtection="1">
      <alignment wrapText="1"/>
    </xf>
    <xf numFmtId="2" fontId="0" fillId="3" borderId="15" xfId="0" applyNumberFormat="1" applyFont="1" applyFill="1" applyBorder="1" applyProtection="1"/>
    <xf numFmtId="167" fontId="34" fillId="4" borderId="15" xfId="0" applyNumberFormat="1" applyFont="1" applyFill="1" applyBorder="1" applyAlignment="1" applyProtection="1">
      <alignment horizontal="right" vertical="center"/>
    </xf>
    <xf numFmtId="167" fontId="37" fillId="4" borderId="15" xfId="0" applyNumberFormat="1" applyFont="1" applyFill="1" applyBorder="1" applyAlignment="1" applyProtection="1">
      <alignment horizontal="right" vertical="center"/>
    </xf>
    <xf numFmtId="174" fontId="32" fillId="4" borderId="15" xfId="0" applyNumberFormat="1" applyFont="1" applyFill="1" applyBorder="1" applyAlignment="1" applyProtection="1">
      <alignment horizontal="right" wrapText="1"/>
    </xf>
    <xf numFmtId="174" fontId="36" fillId="4" borderId="15" xfId="0" applyNumberFormat="1" applyFont="1" applyFill="1" applyBorder="1" applyAlignment="1" applyProtection="1">
      <alignment horizontal="right" wrapText="1"/>
    </xf>
    <xf numFmtId="0" fontId="32" fillId="4" borderId="15" xfId="0" applyNumberFormat="1" applyFont="1" applyFill="1" applyBorder="1" applyAlignment="1" applyProtection="1">
      <alignment horizontal="right" wrapText="1"/>
    </xf>
    <xf numFmtId="0" fontId="36" fillId="4" borderId="15" xfId="0" applyNumberFormat="1" applyFont="1" applyFill="1" applyBorder="1" applyAlignment="1" applyProtection="1">
      <alignment horizontal="right" wrapText="1"/>
    </xf>
    <xf numFmtId="0" fontId="38" fillId="3" borderId="19" xfId="0" applyFont="1" applyFill="1" applyBorder="1" applyAlignment="1" applyProtection="1">
      <alignment horizontal="left" vertical="top" wrapText="1"/>
    </xf>
    <xf numFmtId="0" fontId="38" fillId="3" borderId="0" xfId="0" applyFont="1" applyFill="1" applyBorder="1" applyAlignment="1" applyProtection="1">
      <alignment horizontal="left" vertical="top" wrapText="1"/>
    </xf>
    <xf numFmtId="174" fontId="48" fillId="6" borderId="23" xfId="0" applyNumberFormat="1" applyFont="1" applyFill="1" applyBorder="1" applyProtection="1"/>
    <xf numFmtId="174" fontId="48" fillId="6" borderId="25" xfId="0" applyNumberFormat="1" applyFont="1" applyFill="1" applyBorder="1" applyProtection="1"/>
    <xf numFmtId="0" fontId="42" fillId="5" borderId="15" xfId="6" applyFont="1" applyFill="1" applyBorder="1" applyAlignment="1" applyProtection="1">
      <alignment horizontal="center" vertical="center"/>
      <protection locked="0"/>
    </xf>
    <xf numFmtId="0" fontId="46" fillId="4" borderId="15" xfId="6" applyFont="1" applyFill="1" applyBorder="1" applyAlignment="1" applyProtection="1">
      <alignment horizontal="center"/>
    </xf>
    <xf numFmtId="0" fontId="42" fillId="5" borderId="15" xfId="6" applyFont="1" applyFill="1" applyBorder="1" applyAlignment="1" applyProtection="1">
      <alignment horizontal="center"/>
      <protection locked="0"/>
    </xf>
    <xf numFmtId="0" fontId="48" fillId="6" borderId="24" xfId="0" applyFont="1" applyFill="1" applyBorder="1" applyAlignment="1" applyProtection="1">
      <alignment horizontal="center"/>
    </xf>
    <xf numFmtId="0" fontId="48" fillId="6" borderId="26" xfId="0" applyFont="1" applyFill="1" applyBorder="1" applyAlignment="1" applyProtection="1">
      <alignment horizontal="center"/>
    </xf>
    <xf numFmtId="175" fontId="36" fillId="4" borderId="15" xfId="8" applyNumberFormat="1" applyFont="1" applyFill="1" applyBorder="1" applyProtection="1"/>
    <xf numFmtId="164" fontId="36" fillId="4" borderId="15" xfId="8" applyNumberFormat="1" applyFont="1" applyFill="1" applyBorder="1" applyProtection="1"/>
    <xf numFmtId="0" fontId="2" fillId="4" borderId="0" xfId="0" applyFont="1" applyFill="1"/>
    <xf numFmtId="175" fontId="35" fillId="5" borderId="15" xfId="8" applyNumberFormat="1" applyFont="1" applyFill="1" applyBorder="1" applyAlignment="1" applyProtection="1">
      <alignment horizontal="center"/>
      <protection locked="0"/>
    </xf>
    <xf numFmtId="164" fontId="35" fillId="5" borderId="15" xfId="8" applyNumberFormat="1" applyFont="1" applyFill="1" applyBorder="1" applyProtection="1">
      <protection locked="0"/>
    </xf>
    <xf numFmtId="174" fontId="36" fillId="4" borderId="15" xfId="6" applyNumberFormat="1" applyFont="1" applyFill="1" applyBorder="1" applyProtection="1"/>
    <xf numFmtId="174" fontId="37" fillId="4" borderId="15" xfId="6" applyNumberFormat="1" applyFont="1" applyFill="1" applyBorder="1" applyProtection="1"/>
    <xf numFmtId="0" fontId="36" fillId="4" borderId="15" xfId="6" applyFont="1" applyFill="1" applyBorder="1" applyAlignment="1" applyProtection="1">
      <alignment horizontal="center"/>
    </xf>
    <xf numFmtId="2" fontId="42" fillId="5" borderId="15" xfId="6" applyNumberFormat="1" applyFont="1" applyFill="1" applyBorder="1" applyProtection="1">
      <protection locked="0"/>
    </xf>
    <xf numFmtId="0" fontId="37" fillId="4" borderId="15" xfId="6" applyFont="1" applyFill="1" applyBorder="1" applyAlignment="1" applyProtection="1">
      <alignment horizontal="center"/>
    </xf>
    <xf numFmtId="0" fontId="49" fillId="6" borderId="25" xfId="0" applyFont="1" applyFill="1" applyBorder="1" applyAlignment="1">
      <alignment horizontal="center"/>
    </xf>
    <xf numFmtId="0" fontId="49" fillId="6" borderId="26" xfId="0" applyFont="1" applyFill="1" applyBorder="1" applyAlignment="1">
      <alignment horizontal="center"/>
    </xf>
    <xf numFmtId="174" fontId="33" fillId="4" borderId="15" xfId="0" applyNumberFormat="1" applyFont="1" applyFill="1" applyBorder="1" applyAlignment="1" applyProtection="1">
      <alignment horizontal="center" wrapText="1"/>
    </xf>
    <xf numFmtId="174" fontId="37" fillId="4" borderId="15" xfId="0" applyNumberFormat="1" applyFont="1" applyFill="1" applyBorder="1" applyAlignment="1" applyProtection="1">
      <alignment horizontal="center" wrapText="1"/>
    </xf>
    <xf numFmtId="165" fontId="32" fillId="4" borderId="15" xfId="1" applyFont="1" applyFill="1" applyBorder="1" applyAlignment="1" applyProtection="1">
      <alignment wrapText="1"/>
    </xf>
    <xf numFmtId="165" fontId="42" fillId="3" borderId="0" xfId="1" applyFont="1" applyFill="1" applyBorder="1" applyProtection="1"/>
    <xf numFmtId="165" fontId="42" fillId="5" borderId="15" xfId="1" applyFont="1" applyFill="1" applyBorder="1" applyProtection="1">
      <protection locked="0"/>
    </xf>
    <xf numFmtId="165" fontId="42" fillId="4" borderId="15" xfId="1" applyFont="1" applyFill="1" applyBorder="1" applyProtection="1"/>
    <xf numFmtId="165" fontId="46" fillId="4" borderId="15" xfId="1" applyFont="1" applyFill="1" applyBorder="1" applyProtection="1"/>
    <xf numFmtId="2" fontId="46" fillId="4" borderId="15" xfId="1" applyNumberFormat="1" applyFont="1" applyFill="1" applyBorder="1" applyProtection="1"/>
    <xf numFmtId="165" fontId="33" fillId="4" borderId="15" xfId="1" applyFont="1" applyFill="1" applyBorder="1" applyProtection="1"/>
    <xf numFmtId="0" fontId="42" fillId="5" borderId="15" xfId="6" applyNumberFormat="1" applyFont="1" applyFill="1" applyBorder="1" applyProtection="1">
      <protection locked="0"/>
    </xf>
    <xf numFmtId="165" fontId="42" fillId="4" borderId="15" xfId="1" applyFont="1" applyFill="1" applyBorder="1" applyProtection="1">
      <protection locked="0"/>
    </xf>
    <xf numFmtId="165" fontId="35" fillId="4" borderId="15" xfId="1" applyFont="1" applyFill="1" applyBorder="1" applyProtection="1"/>
    <xf numFmtId="165" fontId="34" fillId="4" borderId="15" xfId="1" applyFont="1" applyFill="1" applyBorder="1" applyProtection="1"/>
    <xf numFmtId="2" fontId="35" fillId="4" borderId="15" xfId="0" applyNumberFormat="1" applyFont="1" applyFill="1" applyBorder="1" applyAlignment="1" applyProtection="1">
      <alignment horizontal="right" vertical="center"/>
    </xf>
    <xf numFmtId="0" fontId="0" fillId="3" borderId="22" xfId="0" applyFont="1" applyFill="1" applyBorder="1" applyProtection="1"/>
    <xf numFmtId="0" fontId="2" fillId="3" borderId="15" xfId="0" applyFont="1" applyFill="1" applyBorder="1" applyProtection="1"/>
    <xf numFmtId="0" fontId="32" fillId="3" borderId="0" xfId="0" applyFont="1" applyFill="1" applyBorder="1" applyProtection="1"/>
    <xf numFmtId="0" fontId="32" fillId="4" borderId="16" xfId="0" applyFont="1" applyFill="1" applyBorder="1" applyProtection="1"/>
    <xf numFmtId="0" fontId="33" fillId="4" borderId="15" xfId="0" applyFont="1" applyFill="1" applyBorder="1" applyAlignment="1" applyProtection="1">
      <alignment horizontal="center"/>
    </xf>
    <xf numFmtId="0" fontId="32" fillId="3" borderId="16" xfId="0" applyFont="1" applyFill="1" applyBorder="1" applyProtection="1"/>
    <xf numFmtId="0" fontId="32" fillId="3" borderId="17" xfId="0" applyFont="1" applyFill="1" applyBorder="1" applyProtection="1"/>
    <xf numFmtId="174" fontId="32" fillId="3" borderId="15" xfId="0" applyNumberFormat="1" applyFont="1" applyFill="1" applyBorder="1" applyProtection="1"/>
    <xf numFmtId="0" fontId="33" fillId="3" borderId="15" xfId="0" applyFont="1" applyFill="1" applyBorder="1" applyProtection="1"/>
    <xf numFmtId="174" fontId="36" fillId="4" borderId="15" xfId="0" applyNumberFormat="1" applyFont="1" applyFill="1" applyBorder="1" applyProtection="1"/>
    <xf numFmtId="0" fontId="36" fillId="4" borderId="16" xfId="0" applyFont="1" applyFill="1" applyBorder="1" applyProtection="1"/>
    <xf numFmtId="0" fontId="37" fillId="4" borderId="15" xfId="0" applyFont="1" applyFill="1" applyBorder="1" applyAlignment="1" applyProtection="1">
      <alignment horizontal="center"/>
    </xf>
    <xf numFmtId="0" fontId="36" fillId="3" borderId="16" xfId="0" applyFont="1" applyFill="1" applyBorder="1" applyProtection="1"/>
    <xf numFmtId="0" fontId="36" fillId="3" borderId="17" xfId="0" applyFont="1" applyFill="1" applyBorder="1" applyProtection="1"/>
    <xf numFmtId="174" fontId="36" fillId="4" borderId="16" xfId="0" applyNumberFormat="1" applyFont="1" applyFill="1" applyBorder="1" applyProtection="1"/>
    <xf numFmtId="174" fontId="36" fillId="4" borderId="18" xfId="0" applyNumberFormat="1" applyFont="1" applyFill="1" applyBorder="1" applyProtection="1"/>
    <xf numFmtId="174" fontId="36" fillId="3" borderId="18" xfId="0" applyNumberFormat="1" applyFont="1" applyFill="1" applyBorder="1" applyProtection="1"/>
    <xf numFmtId="174" fontId="37" fillId="3" borderId="15" xfId="0" applyNumberFormat="1" applyFont="1" applyFill="1" applyBorder="1" applyProtection="1"/>
    <xf numFmtId="174" fontId="37" fillId="4" borderId="15" xfId="0" applyNumberFormat="1" applyFont="1" applyFill="1" applyBorder="1" applyProtection="1"/>
    <xf numFmtId="174" fontId="36" fillId="3" borderId="15" xfId="0" applyNumberFormat="1" applyFont="1" applyFill="1" applyBorder="1" applyProtection="1"/>
    <xf numFmtId="174" fontId="36" fillId="4" borderId="16" xfId="8" applyNumberFormat="1" applyFont="1" applyFill="1" applyBorder="1" applyProtection="1"/>
    <xf numFmtId="164" fontId="36" fillId="4" borderId="16" xfId="8" applyFont="1" applyFill="1" applyBorder="1" applyProtection="1"/>
    <xf numFmtId="176" fontId="37" fillId="4" borderId="15" xfId="0" applyNumberFormat="1" applyFont="1" applyFill="1" applyBorder="1" applyProtection="1"/>
    <xf numFmtId="0" fontId="32" fillId="0" borderId="0" xfId="0" applyFont="1" applyProtection="1"/>
    <xf numFmtId="0" fontId="32" fillId="3" borderId="0" xfId="0" applyFont="1" applyFill="1" applyProtection="1"/>
    <xf numFmtId="0" fontId="33" fillId="0" borderId="0" xfId="0" applyFont="1" applyProtection="1"/>
    <xf numFmtId="9" fontId="33" fillId="5" borderId="15" xfId="2" applyFont="1" applyFill="1" applyBorder="1" applyAlignment="1" applyProtection="1">
      <alignment horizontal="center" wrapText="1"/>
      <protection locked="0"/>
    </xf>
    <xf numFmtId="165" fontId="32" fillId="5" borderId="15" xfId="1" applyFont="1" applyFill="1" applyBorder="1" applyProtection="1">
      <protection locked="0"/>
    </xf>
    <xf numFmtId="165" fontId="32" fillId="4" borderId="16" xfId="1" applyFont="1" applyFill="1" applyBorder="1" applyProtection="1"/>
    <xf numFmtId="165" fontId="32" fillId="3" borderId="16" xfId="1" applyFont="1" applyFill="1" applyBorder="1" applyProtection="1"/>
    <xf numFmtId="165" fontId="32" fillId="4" borderId="18" xfId="1" applyFont="1" applyFill="1" applyBorder="1" applyProtection="1"/>
    <xf numFmtId="165" fontId="32" fillId="3" borderId="18" xfId="1" applyFont="1" applyFill="1" applyBorder="1" applyProtection="1"/>
    <xf numFmtId="165" fontId="33" fillId="3" borderId="15" xfId="1" applyFont="1" applyFill="1" applyBorder="1" applyProtection="1"/>
    <xf numFmtId="165" fontId="32" fillId="3" borderId="15" xfId="1" applyFont="1" applyFill="1" applyBorder="1" applyProtection="1"/>
    <xf numFmtId="165" fontId="32" fillId="4" borderId="15" xfId="1" applyFont="1" applyFill="1" applyBorder="1" applyProtection="1"/>
    <xf numFmtId="165" fontId="33" fillId="3" borderId="16" xfId="1" applyFont="1" applyFill="1" applyBorder="1" applyProtection="1"/>
    <xf numFmtId="165" fontId="33" fillId="4" borderId="15" xfId="1" applyFont="1" applyFill="1" applyBorder="1" applyAlignment="1" applyProtection="1">
      <alignment wrapText="1"/>
    </xf>
    <xf numFmtId="165" fontId="36" fillId="4" borderId="15" xfId="1" applyFont="1" applyFill="1" applyBorder="1" applyAlignment="1" applyProtection="1">
      <alignment wrapText="1"/>
    </xf>
    <xf numFmtId="0" fontId="4" fillId="4" borderId="15" xfId="0" applyFont="1" applyFill="1" applyBorder="1" applyProtection="1"/>
    <xf numFmtId="165" fontId="32" fillId="4" borderId="15" xfId="1" applyFont="1" applyFill="1" applyBorder="1" applyProtection="1">
      <protection locked="0"/>
    </xf>
    <xf numFmtId="174" fontId="36" fillId="7" borderId="15" xfId="0" applyNumberFormat="1" applyFont="1" applyFill="1" applyBorder="1" applyProtection="1"/>
    <xf numFmtId="174" fontId="37" fillId="7" borderId="15" xfId="0" applyNumberFormat="1" applyFont="1" applyFill="1" applyBorder="1" applyProtection="1"/>
    <xf numFmtId="0" fontId="39" fillId="4" borderId="16" xfId="6" applyFont="1" applyFill="1" applyBorder="1" applyAlignment="1" applyProtection="1">
      <alignment horizontal="center"/>
    </xf>
    <xf numFmtId="0" fontId="39" fillId="4" borderId="21" xfId="6" applyFont="1" applyFill="1" applyBorder="1" applyAlignment="1" applyProtection="1">
      <alignment horizontal="center"/>
    </xf>
    <xf numFmtId="0" fontId="34" fillId="4" borderId="16" xfId="6" applyFont="1" applyFill="1" applyBorder="1" applyAlignment="1" applyProtection="1">
      <alignment horizontal="center"/>
    </xf>
    <xf numFmtId="0" fontId="34" fillId="4" borderId="22" xfId="6" applyFont="1" applyFill="1" applyBorder="1" applyAlignment="1" applyProtection="1">
      <alignment horizontal="center"/>
    </xf>
    <xf numFmtId="0" fontId="34" fillId="4" borderId="21" xfId="6" applyFont="1" applyFill="1" applyBorder="1" applyAlignment="1" applyProtection="1">
      <alignment horizontal="center"/>
    </xf>
    <xf numFmtId="0" fontId="37" fillId="4" borderId="16" xfId="6" applyFont="1" applyFill="1" applyBorder="1" applyAlignment="1" applyProtection="1">
      <alignment horizontal="center"/>
    </xf>
    <xf numFmtId="0" fontId="37" fillId="4" borderId="22" xfId="6" applyFont="1" applyFill="1" applyBorder="1" applyAlignment="1" applyProtection="1">
      <alignment horizontal="center"/>
    </xf>
    <xf numFmtId="0" fontId="37" fillId="4" borderId="21" xfId="6" applyFont="1" applyFill="1" applyBorder="1" applyAlignment="1" applyProtection="1">
      <alignment horizontal="center"/>
    </xf>
    <xf numFmtId="0" fontId="38" fillId="3" borderId="19" xfId="0" applyFont="1" applyFill="1" applyBorder="1" applyAlignment="1" applyProtection="1">
      <alignment horizontal="left" vertical="top" wrapText="1"/>
    </xf>
    <xf numFmtId="0" fontId="38" fillId="3" borderId="0" xfId="0" applyFont="1" applyFill="1" applyBorder="1" applyAlignment="1" applyProtection="1">
      <alignment horizontal="left" vertical="top" wrapText="1"/>
    </xf>
    <xf numFmtId="0" fontId="2" fillId="4" borderId="16" xfId="0" applyFont="1" applyFill="1" applyBorder="1" applyAlignment="1" applyProtection="1">
      <alignment horizontal="left"/>
    </xf>
    <xf numFmtId="0" fontId="2" fillId="4" borderId="22" xfId="0" applyFont="1" applyFill="1" applyBorder="1" applyAlignment="1" applyProtection="1">
      <alignment horizontal="left"/>
    </xf>
    <xf numFmtId="0" fontId="2" fillId="4" borderId="21" xfId="0" applyFont="1" applyFill="1" applyBorder="1" applyAlignment="1" applyProtection="1">
      <alignment horizontal="left"/>
    </xf>
    <xf numFmtId="0" fontId="0" fillId="3" borderId="3"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cellXfs>
  <cellStyles count="623">
    <cellStyle name="Comma" xfId="1" builtinId="3"/>
    <cellStyle name="Comma 2" xfId="5"/>
    <cellStyle name="Comma 3" xfId="7"/>
    <cellStyle name="Currency" xfId="8" builtinId="4"/>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Komma 2" xfId="3"/>
    <cellStyle name="Komma 3" xfId="4"/>
    <cellStyle name="Normal" xfId="0" builtinId="0"/>
    <cellStyle name="Normal 2" xfId="6"/>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indexed="8"/>
        <name val="Calibri"/>
        <scheme val="none"/>
      </font>
    </dxf>
  </dxfs>
  <tableStyles count="0" defaultTableStyle="TableStyleMedium2" defaultPivotStyle="PivotStyleLight16"/>
  <colors>
    <mruColors>
      <color rgb="FFF2D7F2"/>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CASHFLOW your</a:t>
            </a:r>
            <a:r>
              <a:rPr lang="en-US" baseline="0"/>
              <a:t> business</a:t>
            </a:r>
            <a:endParaRPr lang="en-US"/>
          </a:p>
        </c:rich>
      </c:tx>
      <c:layout>
        <c:manualLayout>
          <c:xMode val="edge"/>
          <c:yMode val="edge"/>
          <c:x val="0.462887025543504"/>
          <c:y val="0.0478723404255319"/>
        </c:manualLayout>
      </c:layout>
      <c:overlay val="0"/>
    </c:title>
    <c:autoTitleDeleted val="0"/>
    <c:plotArea>
      <c:layout/>
      <c:lineChart>
        <c:grouping val="standard"/>
        <c:varyColors val="0"/>
        <c:ser>
          <c:idx val="0"/>
          <c:order val="0"/>
          <c:tx>
            <c:strRef>
              <c:f>INVESTMENT!$B$32</c:f>
              <c:strCache>
                <c:ptCount val="1"/>
                <c:pt idx="0">
                  <c:v>CASHFLOW</c:v>
                </c:pt>
              </c:strCache>
            </c:strRef>
          </c:tx>
          <c:marker>
            <c:symbol val="none"/>
          </c:marker>
          <c:cat>
            <c:strRef>
              <c:f>INVESTMENT!$F$13:$Q$13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INVESTMENT!$F$32:$Q$32</c:f>
              <c:numCache>
                <c:formatCode>_(* #,##0.00_);_(* \(#,##0.00\);_(* "-"??_);_(@_)</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068223464"/>
        <c:axId val="2070614968"/>
      </c:lineChart>
      <c:catAx>
        <c:axId val="2068223464"/>
        <c:scaling>
          <c:orientation val="minMax"/>
        </c:scaling>
        <c:delete val="0"/>
        <c:axPos val="b"/>
        <c:majorGridlines/>
        <c:majorTickMark val="none"/>
        <c:minorTickMark val="none"/>
        <c:tickLblPos val="none"/>
        <c:spPr>
          <a:ln w="19050">
            <a:solidFill>
              <a:schemeClr val="tx1"/>
            </a:solidFill>
          </a:ln>
        </c:spPr>
        <c:crossAx val="2070614968"/>
        <c:crosses val="autoZero"/>
        <c:auto val="1"/>
        <c:lblAlgn val="ctr"/>
        <c:lblOffset val="100"/>
        <c:noMultiLvlLbl val="0"/>
      </c:catAx>
      <c:valAx>
        <c:axId val="2070614968"/>
        <c:scaling>
          <c:orientation val="minMax"/>
        </c:scaling>
        <c:delete val="0"/>
        <c:axPos val="l"/>
        <c:majorGridlines/>
        <c:numFmt formatCode="_(* #,##0.00_);_(* \(#,##0.00\);_(* &quot;-&quot;??_);_(@_)" sourceLinked="1"/>
        <c:majorTickMark val="out"/>
        <c:minorTickMark val="none"/>
        <c:tickLblPos val="nextTo"/>
        <c:crossAx val="20682234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CASHFLOW sample business</a:t>
            </a:r>
          </a:p>
        </c:rich>
      </c:tx>
      <c:overlay val="0"/>
    </c:title>
    <c:autoTitleDeleted val="0"/>
    <c:plotArea>
      <c:layout/>
      <c:lineChart>
        <c:grouping val="standard"/>
        <c:varyColors val="0"/>
        <c:ser>
          <c:idx val="0"/>
          <c:order val="0"/>
          <c:tx>
            <c:strRef>
              <c:f>INVESTMENT!$B$78</c:f>
              <c:strCache>
                <c:ptCount val="1"/>
                <c:pt idx="0">
                  <c:v>CASHFLOW</c:v>
                </c:pt>
              </c:strCache>
            </c:strRef>
          </c:tx>
          <c:marker>
            <c:symbol val="none"/>
          </c:marker>
          <c:cat>
            <c:strRef>
              <c:f>INVESTMENT!$F$59:$Q$59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INVESTMENT!$F$78:$Q$78</c:f>
              <c:numCache>
                <c:formatCode>[$$-409]#,##0.00_ ;[Red]\-[$$-409]#,##0.00\ </c:formatCode>
                <c:ptCount val="12"/>
                <c:pt idx="0">
                  <c:v>2517.1875</c:v>
                </c:pt>
                <c:pt idx="1">
                  <c:v>484.375</c:v>
                </c:pt>
                <c:pt idx="2">
                  <c:v>868.2291666666678</c:v>
                </c:pt>
                <c:pt idx="3">
                  <c:v>1252.083333333336</c:v>
                </c:pt>
                <c:pt idx="4">
                  <c:v>1635.937500000004</c:v>
                </c:pt>
                <c:pt idx="5">
                  <c:v>2019.791666666672</c:v>
                </c:pt>
                <c:pt idx="6">
                  <c:v>2403.64583333334</c:v>
                </c:pt>
                <c:pt idx="7">
                  <c:v>2787.500000000007</c:v>
                </c:pt>
                <c:pt idx="8">
                  <c:v>3171.354166666675</c:v>
                </c:pt>
                <c:pt idx="9">
                  <c:v>3555.208333333343</c:v>
                </c:pt>
                <c:pt idx="10">
                  <c:v>3939.062500000011</c:v>
                </c:pt>
                <c:pt idx="11">
                  <c:v>687.0416666666788</c:v>
                </c:pt>
              </c:numCache>
            </c:numRef>
          </c:val>
          <c:smooth val="0"/>
        </c:ser>
        <c:dLbls>
          <c:showLegendKey val="0"/>
          <c:showVal val="0"/>
          <c:showCatName val="0"/>
          <c:showSerName val="0"/>
          <c:showPercent val="0"/>
          <c:showBubbleSize val="0"/>
        </c:dLbls>
        <c:marker val="1"/>
        <c:smooth val="0"/>
        <c:axId val="2070659160"/>
        <c:axId val="2070648952"/>
      </c:lineChart>
      <c:catAx>
        <c:axId val="2070659160"/>
        <c:scaling>
          <c:orientation val="minMax"/>
        </c:scaling>
        <c:delete val="0"/>
        <c:axPos val="b"/>
        <c:majorGridlines/>
        <c:majorTickMark val="none"/>
        <c:minorTickMark val="none"/>
        <c:tickLblPos val="none"/>
        <c:spPr>
          <a:ln w="19050">
            <a:solidFill>
              <a:schemeClr val="tx1"/>
            </a:solidFill>
          </a:ln>
        </c:spPr>
        <c:crossAx val="2070648952"/>
        <c:crosses val="autoZero"/>
        <c:auto val="1"/>
        <c:lblAlgn val="ctr"/>
        <c:lblOffset val="100"/>
        <c:noMultiLvlLbl val="0"/>
      </c:catAx>
      <c:valAx>
        <c:axId val="2070648952"/>
        <c:scaling>
          <c:orientation val="minMax"/>
        </c:scaling>
        <c:delete val="0"/>
        <c:axPos val="l"/>
        <c:majorGridlines/>
        <c:numFmt formatCode="[$$-409]#,##0.00_ ;[Red]\-[$$-409]#,##0.00\ " sourceLinked="1"/>
        <c:majorTickMark val="out"/>
        <c:minorTickMark val="none"/>
        <c:tickLblPos val="nextTo"/>
        <c:crossAx val="20706591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Break-Even Analysis Your</a:t>
            </a:r>
            <a:r>
              <a:rPr lang="en-US" baseline="0"/>
              <a:t> Business</a:t>
            </a:r>
            <a:endParaRPr lang="en-US"/>
          </a:p>
        </c:rich>
      </c:tx>
      <c:overlay val="0"/>
    </c:title>
    <c:autoTitleDeleted val="0"/>
    <c:plotArea>
      <c:layout/>
      <c:lineChart>
        <c:grouping val="standard"/>
        <c:varyColors val="0"/>
        <c:ser>
          <c:idx val="0"/>
          <c:order val="0"/>
          <c:tx>
            <c:strRef>
              <c:f>DASHBOARD!$B$13</c:f>
              <c:strCache>
                <c:ptCount val="1"/>
                <c:pt idx="0">
                  <c:v>SALES</c:v>
                </c:pt>
              </c:strCache>
            </c:strRef>
          </c:tx>
          <c:spPr>
            <a:ln>
              <a:solidFill>
                <a:schemeClr val="accent3">
                  <a:lumMod val="60000"/>
                  <a:lumOff val="40000"/>
                </a:schemeClr>
              </a:solidFill>
            </a:ln>
          </c:spPr>
          <c:marker>
            <c:symbol val="none"/>
          </c:marker>
          <c:cat>
            <c:strRef>
              <c:f>DASHBOARD!$C$12:$F$12</c:f>
              <c:strCache>
                <c:ptCount val="4"/>
                <c:pt idx="0">
                  <c:v>Start</c:v>
                </c:pt>
                <c:pt idx="1">
                  <c:v>Year 1</c:v>
                </c:pt>
                <c:pt idx="2">
                  <c:v>Year 2</c:v>
                </c:pt>
                <c:pt idx="3">
                  <c:v>Year 3</c:v>
                </c:pt>
              </c:strCache>
            </c:strRef>
          </c:cat>
          <c:val>
            <c:numRef>
              <c:f>DASHBOARD!$C$13:$F$13</c:f>
              <c:numCache>
                <c:formatCode>_(* #,##0.00_);_(* \(#,##0.00\);_(* "-"??_);_(@_)</c:formatCode>
                <c:ptCount val="4"/>
                <c:pt idx="0" formatCode="0.00">
                  <c:v>0.0</c:v>
                </c:pt>
                <c:pt idx="1">
                  <c:v>0.0</c:v>
                </c:pt>
                <c:pt idx="2">
                  <c:v>0.0</c:v>
                </c:pt>
                <c:pt idx="3">
                  <c:v>0.0</c:v>
                </c:pt>
              </c:numCache>
            </c:numRef>
          </c:val>
          <c:smooth val="0"/>
        </c:ser>
        <c:ser>
          <c:idx val="1"/>
          <c:order val="1"/>
          <c:tx>
            <c:strRef>
              <c:f>DASHBOARD!$B$14</c:f>
              <c:strCache>
                <c:ptCount val="1"/>
                <c:pt idx="0">
                  <c:v>COST</c:v>
                </c:pt>
              </c:strCache>
            </c:strRef>
          </c:tx>
          <c:spPr>
            <a:ln>
              <a:solidFill>
                <a:schemeClr val="accent2">
                  <a:lumMod val="60000"/>
                  <a:lumOff val="40000"/>
                </a:schemeClr>
              </a:solidFill>
            </a:ln>
          </c:spPr>
          <c:marker>
            <c:symbol val="none"/>
          </c:marker>
          <c:cat>
            <c:strRef>
              <c:f>DASHBOARD!$C$12:$F$12</c:f>
              <c:strCache>
                <c:ptCount val="4"/>
                <c:pt idx="0">
                  <c:v>Start</c:v>
                </c:pt>
                <c:pt idx="1">
                  <c:v>Year 1</c:v>
                </c:pt>
                <c:pt idx="2">
                  <c:v>Year 2</c:v>
                </c:pt>
                <c:pt idx="3">
                  <c:v>Year 3</c:v>
                </c:pt>
              </c:strCache>
            </c:strRef>
          </c:cat>
          <c:val>
            <c:numRef>
              <c:f>DASHBOARD!$C$14:$F$14</c:f>
              <c:numCache>
                <c:formatCode>_(* #,##0.00_);_(* \(#,##0.00\);_(* "-"??_);_(@_)</c:formatCode>
                <c:ptCount val="4"/>
                <c:pt idx="0" formatCode="0.00">
                  <c:v>0.0</c:v>
                </c:pt>
                <c:pt idx="1">
                  <c:v>0.0</c:v>
                </c:pt>
                <c:pt idx="2">
                  <c:v>0.0</c:v>
                </c:pt>
                <c:pt idx="3">
                  <c:v>0.0</c:v>
                </c:pt>
              </c:numCache>
            </c:numRef>
          </c:val>
          <c:smooth val="0"/>
        </c:ser>
        <c:dLbls>
          <c:showLegendKey val="0"/>
          <c:showVal val="0"/>
          <c:showCatName val="0"/>
          <c:showSerName val="0"/>
          <c:showPercent val="0"/>
          <c:showBubbleSize val="0"/>
        </c:dLbls>
        <c:marker val="1"/>
        <c:smooth val="0"/>
        <c:axId val="2070702424"/>
        <c:axId val="2070742328"/>
      </c:lineChart>
      <c:catAx>
        <c:axId val="2070702424"/>
        <c:scaling>
          <c:orientation val="minMax"/>
        </c:scaling>
        <c:delete val="0"/>
        <c:axPos val="b"/>
        <c:majorTickMark val="out"/>
        <c:minorTickMark val="none"/>
        <c:tickLblPos val="nextTo"/>
        <c:crossAx val="2070742328"/>
        <c:crosses val="autoZero"/>
        <c:auto val="1"/>
        <c:lblAlgn val="ctr"/>
        <c:lblOffset val="100"/>
        <c:noMultiLvlLbl val="0"/>
      </c:catAx>
      <c:valAx>
        <c:axId val="2070742328"/>
        <c:scaling>
          <c:orientation val="minMax"/>
        </c:scaling>
        <c:delete val="0"/>
        <c:axPos val="l"/>
        <c:majorGridlines/>
        <c:numFmt formatCode="0.00" sourceLinked="1"/>
        <c:majorTickMark val="out"/>
        <c:minorTickMark val="none"/>
        <c:tickLblPos val="nextTo"/>
        <c:crossAx val="2070702424"/>
        <c:crosses val="autoZero"/>
        <c:crossBetween val="between"/>
      </c:valAx>
      <c:dTable>
        <c:showHorzBorder val="1"/>
        <c:showVertBorder val="0"/>
        <c:showOutline val="1"/>
        <c:showKeys val="1"/>
      </c:dTable>
    </c:plotArea>
    <c:plotVisOnly val="1"/>
    <c:dispBlanksAs val="gap"/>
    <c:showDLblsOverMax val="0"/>
  </c:chart>
  <c:txPr>
    <a:bodyPr/>
    <a:lstStyle/>
    <a:p>
      <a:pPr>
        <a:defRPr sz="900" b="0" i="0">
          <a:latin typeface="+mn-lt"/>
          <a:cs typeface="Helvetica Neue Light"/>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Break-Even Analysis Sample Business</a:t>
            </a:r>
          </a:p>
        </c:rich>
      </c:tx>
      <c:overlay val="0"/>
    </c:title>
    <c:autoTitleDeleted val="0"/>
    <c:plotArea>
      <c:layout>
        <c:manualLayout>
          <c:layoutTarget val="inner"/>
          <c:xMode val="edge"/>
          <c:yMode val="edge"/>
          <c:x val="0.194825120174585"/>
          <c:y val="0.105987042964249"/>
          <c:w val="0.772004878983831"/>
          <c:h val="0.657515624740969"/>
        </c:manualLayout>
      </c:layout>
      <c:lineChart>
        <c:grouping val="standard"/>
        <c:varyColors val="0"/>
        <c:ser>
          <c:idx val="0"/>
          <c:order val="0"/>
          <c:tx>
            <c:strRef>
              <c:f>DASHBOARD!$H$13</c:f>
              <c:strCache>
                <c:ptCount val="1"/>
                <c:pt idx="0">
                  <c:v>SALES</c:v>
                </c:pt>
              </c:strCache>
            </c:strRef>
          </c:tx>
          <c:spPr>
            <a:ln>
              <a:solidFill>
                <a:srgbClr val="C3D69B"/>
              </a:solidFill>
            </a:ln>
          </c:spPr>
          <c:marker>
            <c:symbol val="none"/>
          </c:marker>
          <c:cat>
            <c:strRef>
              <c:f>DASHBOARD!$I$12:$L$12</c:f>
              <c:strCache>
                <c:ptCount val="4"/>
                <c:pt idx="0">
                  <c:v>Start</c:v>
                </c:pt>
                <c:pt idx="1">
                  <c:v>Year 1</c:v>
                </c:pt>
                <c:pt idx="2">
                  <c:v>Year 2</c:v>
                </c:pt>
                <c:pt idx="3">
                  <c:v>Year 3</c:v>
                </c:pt>
              </c:strCache>
            </c:strRef>
          </c:cat>
          <c:val>
            <c:numRef>
              <c:f>DASHBOARD!$I$13:$L$13</c:f>
              <c:numCache>
                <c:formatCode>_-[$$-409]* #,##0.00_ ;_-[$$-409]* \-#,##0.00\ ;_-[$$-409]* "-"??_ ;_-@_ </c:formatCode>
                <c:ptCount val="4"/>
                <c:pt idx="0">
                  <c:v>0.0001</c:v>
                </c:pt>
                <c:pt idx="1">
                  <c:v>29000.0</c:v>
                </c:pt>
                <c:pt idx="2">
                  <c:v>71500.0</c:v>
                </c:pt>
                <c:pt idx="3">
                  <c:v>125500.0</c:v>
                </c:pt>
              </c:numCache>
            </c:numRef>
          </c:val>
          <c:smooth val="0"/>
        </c:ser>
        <c:ser>
          <c:idx val="1"/>
          <c:order val="1"/>
          <c:tx>
            <c:strRef>
              <c:f>DASHBOARD!$H$14</c:f>
              <c:strCache>
                <c:ptCount val="1"/>
                <c:pt idx="0">
                  <c:v>COST</c:v>
                </c:pt>
              </c:strCache>
            </c:strRef>
          </c:tx>
          <c:spPr>
            <a:ln>
              <a:solidFill>
                <a:srgbClr val="D99694"/>
              </a:solidFill>
            </a:ln>
          </c:spPr>
          <c:marker>
            <c:symbol val="none"/>
          </c:marker>
          <c:cat>
            <c:strRef>
              <c:f>DASHBOARD!$I$12:$L$12</c:f>
              <c:strCache>
                <c:ptCount val="4"/>
                <c:pt idx="0">
                  <c:v>Start</c:v>
                </c:pt>
                <c:pt idx="1">
                  <c:v>Year 1</c:v>
                </c:pt>
                <c:pt idx="2">
                  <c:v>Year 2</c:v>
                </c:pt>
                <c:pt idx="3">
                  <c:v>Year 3</c:v>
                </c:pt>
              </c:strCache>
            </c:strRef>
          </c:cat>
          <c:val>
            <c:numRef>
              <c:f>DASHBOARD!$I$14:$L$14</c:f>
              <c:numCache>
                <c:formatCode>_-[$$-409]* #,##0.00_ ;_-[$$-409]* \-#,##0.00\ ;_-[$$-409]* "-"??_ ;_-@_ </c:formatCode>
                <c:ptCount val="4"/>
                <c:pt idx="0">
                  <c:v>0.0001</c:v>
                </c:pt>
                <c:pt idx="1">
                  <c:v>26349.625</c:v>
                </c:pt>
                <c:pt idx="2">
                  <c:v>64953.25</c:v>
                </c:pt>
                <c:pt idx="3">
                  <c:v>112606.875</c:v>
                </c:pt>
              </c:numCache>
            </c:numRef>
          </c:val>
          <c:smooth val="0"/>
        </c:ser>
        <c:dLbls>
          <c:showLegendKey val="0"/>
          <c:showVal val="0"/>
          <c:showCatName val="0"/>
          <c:showSerName val="0"/>
          <c:showPercent val="0"/>
          <c:showBubbleSize val="0"/>
        </c:dLbls>
        <c:marker val="1"/>
        <c:smooth val="0"/>
        <c:axId val="2021624984"/>
        <c:axId val="2021627960"/>
      </c:lineChart>
      <c:catAx>
        <c:axId val="2021624984"/>
        <c:scaling>
          <c:orientation val="minMax"/>
        </c:scaling>
        <c:delete val="0"/>
        <c:axPos val="b"/>
        <c:majorTickMark val="out"/>
        <c:minorTickMark val="none"/>
        <c:tickLblPos val="nextTo"/>
        <c:crossAx val="2021627960"/>
        <c:crosses val="autoZero"/>
        <c:auto val="1"/>
        <c:lblAlgn val="ctr"/>
        <c:lblOffset val="400"/>
        <c:tickLblSkip val="1"/>
        <c:noMultiLvlLbl val="0"/>
      </c:catAx>
      <c:valAx>
        <c:axId val="2021627960"/>
        <c:scaling>
          <c:orientation val="minMax"/>
        </c:scaling>
        <c:delete val="0"/>
        <c:axPos val="l"/>
        <c:majorGridlines/>
        <c:numFmt formatCode="_-[$$-409]* #,##0.00_ ;_-[$$-409]* \-#,##0.00\ ;_-[$$-409]* &quot;-&quot;??_ ;_-@_ " sourceLinked="1"/>
        <c:majorTickMark val="out"/>
        <c:minorTickMark val="none"/>
        <c:tickLblPos val="nextTo"/>
        <c:crossAx val="2021624984"/>
        <c:crosses val="autoZero"/>
        <c:crossBetween val="between"/>
      </c:valAx>
      <c:dTable>
        <c:showHorzBorder val="1"/>
        <c:showVertBorder val="0"/>
        <c:showOutline val="1"/>
        <c:showKeys val="1"/>
      </c:dTable>
      <c:spPr>
        <a:noFill/>
        <a:ln w="25400">
          <a:noFill/>
        </a:ln>
      </c:spPr>
    </c:plotArea>
    <c:plotVisOnly val="1"/>
    <c:dispBlanksAs val="gap"/>
    <c:showDLblsOverMax val="0"/>
  </c:chart>
  <c:txPr>
    <a:bodyPr/>
    <a:lstStyle/>
    <a:p>
      <a:pPr>
        <a:defRPr sz="900" b="0" i="0">
          <a:latin typeface="+mn-lt"/>
          <a:cs typeface="Helvetica Neue Light"/>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338667</xdr:colOff>
      <xdr:row>1</xdr:row>
      <xdr:rowOff>84667</xdr:rowOff>
    </xdr:from>
    <xdr:to>
      <xdr:col>11</xdr:col>
      <xdr:colOff>698500</xdr:colOff>
      <xdr:row>31</xdr:row>
      <xdr:rowOff>127000</xdr:rowOff>
    </xdr:to>
    <xdr:sp macro="" textlink="">
      <xdr:nvSpPr>
        <xdr:cNvPr id="3" name="TextBox 2"/>
        <xdr:cNvSpPr txBox="1"/>
      </xdr:nvSpPr>
      <xdr:spPr>
        <a:xfrm>
          <a:off x="338667" y="262467"/>
          <a:ext cx="9029700" cy="5376333"/>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540000" tIns="540000" rIns="540000" bIns="540000" rtlCol="0" anchor="t"/>
        <a:lstStyle/>
        <a:p>
          <a:r>
            <a:rPr lang="en-US" sz="2400" b="1">
              <a:latin typeface="Helvetica Condensed Black"/>
              <a:cs typeface="Helvetica Condensed Black"/>
            </a:rPr>
            <a:t>INTRO</a:t>
          </a:r>
        </a:p>
        <a:p>
          <a:endParaRPr lang="en-US" sz="1000" b="1">
            <a:latin typeface="Arial Black"/>
            <a:cs typeface="Arial Black"/>
          </a:endParaRPr>
        </a:p>
        <a:p>
          <a:r>
            <a:rPr lang="en-US" sz="1800" b="1"/>
            <a:t>FINANCIAL FEASIBILITY SCAN</a:t>
          </a:r>
          <a:r>
            <a:rPr lang="en-US" sz="1800" b="1" baseline="0"/>
            <a:t> </a:t>
          </a:r>
        </a:p>
        <a:p>
          <a:endParaRPr lang="en-US" sz="1100" b="1"/>
        </a:p>
        <a:p>
          <a:r>
            <a:rPr lang="en-US" sz="1000"/>
            <a:t>Welcome to the financial calculations of your feasibility quick scan. The goal of </a:t>
          </a:r>
        </a:p>
        <a:p>
          <a:r>
            <a:rPr lang="en-US" sz="1000"/>
            <a:t>this module is to give you an indication of the viability to set up your business.</a:t>
          </a:r>
        </a:p>
        <a:p>
          <a:r>
            <a:rPr lang="en-US" sz="1000"/>
            <a:t>This Excel tool helps you to make an easy break-even analysis and a simple profit &amp; loss statement. </a:t>
          </a:r>
        </a:p>
        <a:p>
          <a:endParaRPr lang="en-US" sz="1000"/>
        </a:p>
        <a:p>
          <a:r>
            <a:rPr lang="en-US" sz="1000"/>
            <a:t>- You first have to fill in the prices and</a:t>
          </a:r>
          <a:r>
            <a:rPr lang="en-US" sz="1000" baseline="0"/>
            <a:t> volumes of</a:t>
          </a:r>
          <a:r>
            <a:rPr lang="en-US" sz="1000"/>
            <a:t> your expected </a:t>
          </a:r>
          <a:r>
            <a:rPr lang="en-US" sz="1000" b="1"/>
            <a:t>sales</a:t>
          </a:r>
          <a:r>
            <a:rPr lang="en-US" sz="1000"/>
            <a:t>	</a:t>
          </a:r>
        </a:p>
        <a:p>
          <a:r>
            <a:rPr lang="en-US" sz="1000"/>
            <a:t>- Thereafter you fill in the cost of</a:t>
          </a:r>
          <a:r>
            <a:rPr lang="en-US" sz="1000" baseline="0"/>
            <a:t> your </a:t>
          </a:r>
          <a:r>
            <a:rPr lang="en-US" sz="1000" b="1" baseline="0"/>
            <a:t>equipment	</a:t>
          </a:r>
          <a:r>
            <a:rPr lang="en-US" sz="1000"/>
            <a:t>.</a:t>
          </a:r>
        </a:p>
        <a:p>
          <a:r>
            <a:rPr lang="en-US" sz="1000"/>
            <a:t>- Then</a:t>
          </a:r>
          <a:r>
            <a:rPr lang="en-US" sz="1000" baseline="0"/>
            <a:t> you fill in your </a:t>
          </a:r>
          <a:r>
            <a:rPr lang="en-US" sz="1000" b="1" baseline="0"/>
            <a:t>raw materials</a:t>
          </a:r>
          <a:endParaRPr lang="en-US" sz="1000" b="1"/>
        </a:p>
        <a:p>
          <a:r>
            <a:rPr lang="en-US" sz="1000"/>
            <a:t>- Then you fill in you </a:t>
          </a:r>
          <a:r>
            <a:rPr lang="en-US" sz="1000" b="1"/>
            <a:t>overhead</a:t>
          </a:r>
          <a:r>
            <a:rPr lang="en-US" sz="1000" b="1" baseline="0"/>
            <a:t> cost</a:t>
          </a:r>
        </a:p>
        <a:p>
          <a:r>
            <a:rPr lang="en-US" sz="1000" b="1"/>
            <a:t>- </a:t>
          </a:r>
          <a:r>
            <a:rPr lang="en-US" sz="1000" b="0"/>
            <a:t>Thereafter</a:t>
          </a:r>
          <a:r>
            <a:rPr lang="en-US" sz="1000" b="0" baseline="0"/>
            <a:t> you calculate the investment you need</a:t>
          </a:r>
          <a:endParaRPr lang="en-US" sz="1000" b="0"/>
        </a:p>
        <a:p>
          <a:r>
            <a:rPr lang="en-US" sz="1000"/>
            <a:t>- The result will be your break-even chart and a profit &amp; loss statement</a:t>
          </a:r>
          <a:r>
            <a:rPr lang="en-US" sz="1000" baseline="0"/>
            <a:t> displayed in your </a:t>
          </a:r>
          <a:r>
            <a:rPr lang="en-US" sz="1000" b="1" baseline="0"/>
            <a:t>dashboard</a:t>
          </a:r>
          <a:endParaRPr lang="en-US" sz="1000" b="1"/>
        </a:p>
        <a:p>
          <a:endParaRPr lang="en-US" sz="1000"/>
        </a:p>
        <a:p>
          <a:r>
            <a:rPr lang="en-US" sz="1000"/>
            <a:t>On each page you</a:t>
          </a:r>
          <a:r>
            <a:rPr lang="en-US" sz="1000" baseline="0"/>
            <a:t> will find indicative prices of a sample business </a:t>
          </a:r>
          <a:r>
            <a:rPr lang="en-US" sz="1000"/>
            <a:t>which will be very helpful to fill in this </a:t>
          </a:r>
          <a:r>
            <a:rPr lang="en-US" sz="1000">
              <a:solidFill>
                <a:schemeClr val="tx1"/>
              </a:solidFill>
            </a:rPr>
            <a:t>tool. But most important to do a good market research</a:t>
          </a:r>
          <a:r>
            <a:rPr lang="en-US" sz="1000" baseline="0">
              <a:solidFill>
                <a:schemeClr val="tx1"/>
              </a:solidFill>
            </a:rPr>
            <a:t> to find the prices yourself</a:t>
          </a:r>
          <a:endParaRPr lang="en-US" sz="1000">
            <a:solidFill>
              <a:schemeClr val="tx1"/>
            </a:solidFill>
          </a:endParaRPr>
        </a:p>
        <a:p>
          <a:endParaRPr lang="en-US" sz="1000"/>
        </a:p>
        <a:p>
          <a:r>
            <a:rPr lang="en-US" sz="1000"/>
            <a:t>Success!</a:t>
          </a:r>
        </a:p>
      </xdr:txBody>
    </xdr:sp>
    <xdr:clientData/>
  </xdr:twoCellAnchor>
  <xdr:twoCellAnchor editAs="oneCell">
    <xdr:from>
      <xdr:col>9</xdr:col>
      <xdr:colOff>463840</xdr:colOff>
      <xdr:row>25</xdr:row>
      <xdr:rowOff>16934</xdr:rowOff>
    </xdr:from>
    <xdr:to>
      <xdr:col>11</xdr:col>
      <xdr:colOff>461434</xdr:colOff>
      <xdr:row>30</xdr:row>
      <xdr:rowOff>138066</xdr:rowOff>
    </xdr:to>
    <xdr:pic>
      <xdr:nvPicPr>
        <xdr:cNvPr id="6" name="Picture 5" descr="Single Spark Youtube front-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74240" y="4461934"/>
          <a:ext cx="1657061" cy="1010132"/>
        </a:xfrm>
        <a:prstGeom prst="rect">
          <a:avLst/>
        </a:prstGeom>
      </xdr:spPr>
    </xdr:pic>
    <xdr:clientData/>
  </xdr:twoCellAnchor>
  <xdr:twoCellAnchor>
    <xdr:from>
      <xdr:col>1</xdr:col>
      <xdr:colOff>484142</xdr:colOff>
      <xdr:row>25</xdr:row>
      <xdr:rowOff>157401</xdr:rowOff>
    </xdr:from>
    <xdr:to>
      <xdr:col>4</xdr:col>
      <xdr:colOff>169334</xdr:colOff>
      <xdr:row>27</xdr:row>
      <xdr:rowOff>37251</xdr:rowOff>
    </xdr:to>
    <xdr:grpSp>
      <xdr:nvGrpSpPr>
        <xdr:cNvPr id="16" name="Group 15"/>
        <xdr:cNvGrpSpPr/>
      </xdr:nvGrpSpPr>
      <xdr:grpSpPr>
        <a:xfrm>
          <a:off x="983675" y="5025734"/>
          <a:ext cx="3012592" cy="269317"/>
          <a:chOff x="778933" y="3713737"/>
          <a:chExt cx="3986389" cy="308328"/>
        </a:xfrm>
      </xdr:grpSpPr>
      <xdr:sp macro="" textlink="">
        <xdr:nvSpPr>
          <xdr:cNvPr id="18" name="TextBox 17"/>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9" name="TextBox 18"/>
          <xdr:cNvSpPr txBox="1"/>
        </xdr:nvSpPr>
        <xdr:spPr>
          <a:xfrm>
            <a:off x="1590321" y="3713737"/>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clientData/>
  </xdr:twoCellAnchor>
  <xdr:twoCellAnchor>
    <xdr:from>
      <xdr:col>1</xdr:col>
      <xdr:colOff>414868</xdr:colOff>
      <xdr:row>25</xdr:row>
      <xdr:rowOff>101602</xdr:rowOff>
    </xdr:from>
    <xdr:to>
      <xdr:col>3</xdr:col>
      <xdr:colOff>484294</xdr:colOff>
      <xdr:row>27</xdr:row>
      <xdr:rowOff>101601</xdr:rowOff>
    </xdr:to>
    <xdr:sp macro="" textlink="">
      <xdr:nvSpPr>
        <xdr:cNvPr id="17" name="Rectangle 16"/>
        <xdr:cNvSpPr/>
      </xdr:nvSpPr>
      <xdr:spPr>
        <a:xfrm>
          <a:off x="787401" y="4546602"/>
          <a:ext cx="1728893" cy="355599"/>
        </a:xfrm>
        <a:prstGeom prst="rect">
          <a:avLst/>
        </a:prstGeom>
        <a:noFill/>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414866</xdr:colOff>
      <xdr:row>28</xdr:row>
      <xdr:rowOff>76199</xdr:rowOff>
    </xdr:from>
    <xdr:to>
      <xdr:col>6</xdr:col>
      <xdr:colOff>160867</xdr:colOff>
      <xdr:row>30</xdr:row>
      <xdr:rowOff>126999</xdr:rowOff>
    </xdr:to>
    <xdr:grpSp>
      <xdr:nvGrpSpPr>
        <xdr:cNvPr id="8" name="Group 7"/>
        <xdr:cNvGrpSpPr/>
      </xdr:nvGrpSpPr>
      <xdr:grpSpPr>
        <a:xfrm>
          <a:off x="914399" y="5528732"/>
          <a:ext cx="5291668" cy="440267"/>
          <a:chOff x="761999" y="5164666"/>
          <a:chExt cx="3894668" cy="406400"/>
        </a:xfrm>
      </xdr:grpSpPr>
      <xdr:grpSp>
        <xdr:nvGrpSpPr>
          <xdr:cNvPr id="7" name="Group 6"/>
          <xdr:cNvGrpSpPr/>
        </xdr:nvGrpSpPr>
        <xdr:grpSpPr>
          <a:xfrm>
            <a:off x="761999" y="5164666"/>
            <a:ext cx="3064934" cy="406400"/>
            <a:chOff x="2988733" y="4267200"/>
            <a:chExt cx="3064934" cy="406400"/>
          </a:xfrm>
        </xdr:grpSpPr>
        <xdr:pic>
          <xdr:nvPicPr>
            <xdr:cNvPr id="20" name="Picture 19" descr="Schermafbeelding 2015-01-28 om 13.50.49.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5667" y="4267200"/>
              <a:ext cx="1208116" cy="406400"/>
            </a:xfrm>
            <a:prstGeom prst="rect">
              <a:avLst/>
            </a:prstGeom>
          </xdr:spPr>
        </xdr:pic>
        <xdr:sp macro="" textlink="">
          <xdr:nvSpPr>
            <xdr:cNvPr id="21" name="Rounded Rectangle 20"/>
            <xdr:cNvSpPr/>
          </xdr:nvSpPr>
          <xdr:spPr>
            <a:xfrm>
              <a:off x="2988733" y="4275668"/>
              <a:ext cx="3064934" cy="364066"/>
            </a:xfrm>
            <a:prstGeom prst="rect">
              <a:avLst/>
            </a:prstGeom>
            <a:noFill/>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sp macro="" textlink="">
        <xdr:nvSpPr>
          <xdr:cNvPr id="22" name="TextBox 21"/>
          <xdr:cNvSpPr txBox="1"/>
        </xdr:nvSpPr>
        <xdr:spPr>
          <a:xfrm>
            <a:off x="1947331" y="5249333"/>
            <a:ext cx="2709336" cy="220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Field with a red corner</a:t>
            </a:r>
            <a:r>
              <a:rPr lang="en-US" sz="800" baseline="0"/>
              <a:t> </a:t>
            </a:r>
            <a:r>
              <a:rPr lang="en-US" sz="800"/>
              <a:t>shows</a:t>
            </a:r>
            <a:r>
              <a:rPr lang="en-US" sz="800" baseline="0"/>
              <a:t> a remark.</a:t>
            </a:r>
            <a:endParaRPr lang="en-US" sz="800"/>
          </a:p>
        </xdr:txBody>
      </xdr:sp>
    </xdr:grpSp>
    <xdr:clientData/>
  </xdr:twoCellAnchor>
  <xdr:twoCellAnchor editAs="oneCell">
    <xdr:from>
      <xdr:col>9</xdr:col>
      <xdr:colOff>604731</xdr:colOff>
      <xdr:row>4</xdr:row>
      <xdr:rowOff>9826</xdr:rowOff>
    </xdr:from>
    <xdr:to>
      <xdr:col>11</xdr:col>
      <xdr:colOff>304801</xdr:colOff>
      <xdr:row>11</xdr:row>
      <xdr:rowOff>50799</xdr:rowOff>
    </xdr:to>
    <xdr:pic>
      <xdr:nvPicPr>
        <xdr:cNvPr id="2" name="Picture 1"/>
        <xdr:cNvPicPr>
          <a:picLocks noChangeAspect="1"/>
        </xdr:cNvPicPr>
      </xdr:nvPicPr>
      <xdr:blipFill>
        <a:blip xmlns:r="http://schemas.openxmlformats.org/officeDocument/2006/relationships" r:embed="rId3"/>
        <a:stretch>
          <a:fillRect/>
        </a:stretch>
      </xdr:blipFill>
      <xdr:spPr>
        <a:xfrm>
          <a:off x="7615131" y="721026"/>
          <a:ext cx="1359537" cy="1285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xdr:colOff>
      <xdr:row>0</xdr:row>
      <xdr:rowOff>245533</xdr:rowOff>
    </xdr:from>
    <xdr:to>
      <xdr:col>10</xdr:col>
      <xdr:colOff>945740</xdr:colOff>
      <xdr:row>1</xdr:row>
      <xdr:rowOff>1219200</xdr:rowOff>
    </xdr:to>
    <xdr:sp macro="" textlink="">
      <xdr:nvSpPr>
        <xdr:cNvPr id="2" name="TextBox 1"/>
        <xdr:cNvSpPr txBox="1"/>
      </xdr:nvSpPr>
      <xdr:spPr>
        <a:xfrm>
          <a:off x="288713" y="245533"/>
          <a:ext cx="10105827" cy="1481667"/>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SALES</a:t>
          </a:r>
        </a:p>
        <a:p>
          <a:endParaRPr lang="en-US" sz="1100" b="1"/>
        </a:p>
        <a:p>
          <a:r>
            <a:rPr lang="en-US" sz="1000"/>
            <a:t>In this page you fill in your</a:t>
          </a:r>
          <a:r>
            <a:rPr lang="en-US" sz="1000" baseline="0"/>
            <a:t> expected sales. Make sure you fill in realistic numbers. Your production capacity like machines, staf and housing should match your sales.</a:t>
          </a:r>
        </a:p>
        <a:p>
          <a:endParaRPr lang="en-US" sz="1000" baseline="0"/>
        </a:p>
        <a:p>
          <a:r>
            <a:rPr lang="en-US" sz="1000" baseline="0"/>
            <a:t>Tip: It can help to calculate the units per/dag, per/month and per/ year. </a:t>
          </a:r>
          <a:endParaRPr lang="en-US" sz="1000"/>
        </a:p>
      </xdr:txBody>
    </xdr:sp>
    <xdr:clientData/>
  </xdr:twoCellAnchor>
  <xdr:twoCellAnchor>
    <xdr:from>
      <xdr:col>8</xdr:col>
      <xdr:colOff>508258</xdr:colOff>
      <xdr:row>1</xdr:row>
      <xdr:rowOff>686644</xdr:rowOff>
    </xdr:from>
    <xdr:to>
      <xdr:col>11</xdr:col>
      <xdr:colOff>481755</xdr:colOff>
      <xdr:row>1</xdr:row>
      <xdr:rowOff>1101511</xdr:rowOff>
    </xdr:to>
    <xdr:grpSp>
      <xdr:nvGrpSpPr>
        <xdr:cNvPr id="3" name="Group 2"/>
        <xdr:cNvGrpSpPr/>
      </xdr:nvGrpSpPr>
      <xdr:grpSpPr>
        <a:xfrm>
          <a:off x="8046978" y="1194644"/>
          <a:ext cx="2838617" cy="414867"/>
          <a:chOff x="5723465" y="4213288"/>
          <a:chExt cx="4097869" cy="465667"/>
        </a:xfrm>
      </xdr:grpSpPr>
      <xdr:grpSp>
        <xdr:nvGrpSpPr>
          <xdr:cNvPr id="4" name="Group 3"/>
          <xdr:cNvGrpSpPr/>
        </xdr:nvGrpSpPr>
        <xdr:grpSpPr>
          <a:xfrm>
            <a:off x="5850467" y="4335463"/>
            <a:ext cx="3970867" cy="308328"/>
            <a:chOff x="778933" y="3734329"/>
            <a:chExt cx="3970867" cy="308328"/>
          </a:xfrm>
        </xdr:grpSpPr>
        <xdr:sp macro="" textlink="">
          <xdr:nvSpPr>
            <xdr:cNvPr id="6" name="TextBox 5"/>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7" name="TextBox 6"/>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5" name="Rounded Rectangle 4"/>
          <xdr:cNvSpPr/>
        </xdr:nvSpPr>
        <xdr:spPr>
          <a:xfrm>
            <a:off x="5723465" y="4213288"/>
            <a:ext cx="3169640"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10</xdr:col>
      <xdr:colOff>172357</xdr:colOff>
      <xdr:row>0</xdr:row>
      <xdr:rowOff>368300</xdr:rowOff>
    </xdr:from>
    <xdr:to>
      <xdr:col>10</xdr:col>
      <xdr:colOff>738353</xdr:colOff>
      <xdr:row>1</xdr:row>
      <xdr:rowOff>305582</xdr:rowOff>
    </xdr:to>
    <xdr:pic>
      <xdr:nvPicPr>
        <xdr:cNvPr id="9" name="Picture 8"/>
        <xdr:cNvPicPr>
          <a:picLocks noChangeAspect="1"/>
        </xdr:cNvPicPr>
      </xdr:nvPicPr>
      <xdr:blipFill>
        <a:blip xmlns:r="http://schemas.openxmlformats.org/officeDocument/2006/relationships" r:embed="rId1"/>
        <a:stretch>
          <a:fillRect/>
        </a:stretch>
      </xdr:blipFill>
      <xdr:spPr>
        <a:xfrm>
          <a:off x="9621157" y="368300"/>
          <a:ext cx="565996" cy="445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33867</xdr:colOff>
      <xdr:row>1</xdr:row>
      <xdr:rowOff>50798</xdr:rowOff>
    </xdr:from>
    <xdr:to>
      <xdr:col>11</xdr:col>
      <xdr:colOff>431800</xdr:colOff>
      <xdr:row>1</xdr:row>
      <xdr:rowOff>1447800</xdr:rowOff>
    </xdr:to>
    <xdr:grpSp>
      <xdr:nvGrpSpPr>
        <xdr:cNvPr id="3" name="Group 2"/>
        <xdr:cNvGrpSpPr/>
      </xdr:nvGrpSpPr>
      <xdr:grpSpPr>
        <a:xfrm>
          <a:off x="247227" y="243838"/>
          <a:ext cx="11634893" cy="1397002"/>
          <a:chOff x="254000" y="245531"/>
          <a:chExt cx="9567333" cy="1397002"/>
        </a:xfrm>
      </xdr:grpSpPr>
      <xdr:sp macro="" textlink="">
        <xdr:nvSpPr>
          <xdr:cNvPr id="6" name="TextBox 5"/>
          <xdr:cNvSpPr txBox="1"/>
        </xdr:nvSpPr>
        <xdr:spPr>
          <a:xfrm>
            <a:off x="254000" y="245531"/>
            <a:ext cx="9152467" cy="1397002"/>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EQUIPMENT</a:t>
            </a:r>
          </a:p>
          <a:p>
            <a:endParaRPr lang="en-US" sz="1100" b="1"/>
          </a:p>
          <a:p>
            <a:r>
              <a:rPr lang="en-US" sz="1000"/>
              <a:t>In this page you fill in your equipment.  Probably</a:t>
            </a:r>
            <a:r>
              <a:rPr lang="en-US" sz="1000" baseline="0"/>
              <a:t> you found most of the local prices with your market research. If not the Sample Business, may guide you</a:t>
            </a:r>
          </a:p>
          <a:p>
            <a:endParaRPr lang="en-US" sz="1000"/>
          </a:p>
          <a:p>
            <a:endParaRPr lang="en-US" sz="1000"/>
          </a:p>
          <a:p>
            <a:r>
              <a:rPr lang="en-US" sz="1000"/>
              <a:t>*The figures of the Sample</a:t>
            </a:r>
            <a:r>
              <a:rPr lang="en-US" sz="1000" baseline="0"/>
              <a:t> Business</a:t>
            </a:r>
            <a:r>
              <a:rPr lang="en-US" sz="1000"/>
              <a:t> are based on figures of a similar</a:t>
            </a:r>
            <a:r>
              <a:rPr lang="en-US" sz="1000" baseline="0"/>
              <a:t> busineness in another African country.	</a:t>
            </a:r>
            <a:endParaRPr lang="en-US" sz="1000"/>
          </a:p>
        </xdr:txBody>
      </xdr:sp>
      <xdr:grpSp>
        <xdr:nvGrpSpPr>
          <xdr:cNvPr id="12" name="Group 11"/>
          <xdr:cNvGrpSpPr/>
        </xdr:nvGrpSpPr>
        <xdr:grpSpPr>
          <a:xfrm>
            <a:off x="7717359" y="1134531"/>
            <a:ext cx="2103974" cy="397936"/>
            <a:chOff x="5723466" y="4241800"/>
            <a:chExt cx="4097868" cy="465667"/>
          </a:xfrm>
        </xdr:grpSpPr>
        <xdr:grpSp>
          <xdr:nvGrpSpPr>
            <xdr:cNvPr id="13" name="Group 12"/>
            <xdr:cNvGrpSpPr/>
          </xdr:nvGrpSpPr>
          <xdr:grpSpPr>
            <a:xfrm>
              <a:off x="5850467" y="4335463"/>
              <a:ext cx="3970867" cy="308328"/>
              <a:chOff x="778933" y="3734329"/>
              <a:chExt cx="3970867" cy="308328"/>
            </a:xfrm>
          </xdr:grpSpPr>
          <xdr:sp macro="" textlink="">
            <xdr:nvSpPr>
              <xdr:cNvPr id="15" name="TextBox 14"/>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6" name="TextBox 15"/>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14" name="Rounded Rectangle 13"/>
            <xdr:cNvSpPr/>
          </xdr:nvSpPr>
          <xdr:spPr>
            <a:xfrm>
              <a:off x="5723466" y="4241800"/>
              <a:ext cx="3169641"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pic>
        <xdr:nvPicPr>
          <xdr:cNvPr id="2" name="Picture 1" descr="icon_4684.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16326" y="348826"/>
            <a:ext cx="299558" cy="350202"/>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245533</xdr:rowOff>
    </xdr:from>
    <xdr:to>
      <xdr:col>11</xdr:col>
      <xdr:colOff>93133</xdr:colOff>
      <xdr:row>1</xdr:row>
      <xdr:rowOff>1473200</xdr:rowOff>
    </xdr:to>
    <xdr:sp macro="" textlink="">
      <xdr:nvSpPr>
        <xdr:cNvPr id="2" name="TextBox 1"/>
        <xdr:cNvSpPr txBox="1"/>
      </xdr:nvSpPr>
      <xdr:spPr>
        <a:xfrm>
          <a:off x="423333" y="245533"/>
          <a:ext cx="10371667" cy="1735667"/>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RAW MATERIALS</a:t>
          </a:r>
        </a:p>
        <a:p>
          <a:endParaRPr lang="en-US" sz="1100" b="1"/>
        </a:p>
        <a:p>
          <a:r>
            <a:rPr lang="en-US" sz="1000"/>
            <a:t>This page shows you the main materials which have the highest cost to make the products. </a:t>
          </a:r>
        </a:p>
        <a:p>
          <a:r>
            <a:rPr lang="en-US" sz="1000"/>
            <a:t>It is wise fill in the prices of these main materials in your country.</a:t>
          </a:r>
          <a:r>
            <a:rPr lang="en-US" sz="1000" baseline="0"/>
            <a:t> </a:t>
          </a:r>
          <a:r>
            <a:rPr lang="en-US" sz="1000"/>
            <a:t>If it is difficult to get a price from a supplier, the you can use as a guideline  the prices of  the</a:t>
          </a:r>
          <a:r>
            <a:rPr lang="en-US" sz="1000" baseline="0"/>
            <a:t> sample business</a:t>
          </a:r>
          <a:r>
            <a:rPr lang="en-US" sz="1000"/>
            <a:t>.  Please, make sure you fill in all the prices, otherwise your costprice calculation will not be correct.</a:t>
          </a:r>
        </a:p>
      </xdr:txBody>
    </xdr:sp>
    <xdr:clientData/>
  </xdr:twoCellAnchor>
  <xdr:twoCellAnchor>
    <xdr:from>
      <xdr:col>8</xdr:col>
      <xdr:colOff>379308</xdr:colOff>
      <xdr:row>1</xdr:row>
      <xdr:rowOff>973664</xdr:rowOff>
    </xdr:from>
    <xdr:to>
      <xdr:col>11</xdr:col>
      <xdr:colOff>531707</xdr:colOff>
      <xdr:row>1</xdr:row>
      <xdr:rowOff>1388531</xdr:rowOff>
    </xdr:to>
    <xdr:grpSp>
      <xdr:nvGrpSpPr>
        <xdr:cNvPr id="4" name="Group 3"/>
        <xdr:cNvGrpSpPr/>
      </xdr:nvGrpSpPr>
      <xdr:grpSpPr>
        <a:xfrm>
          <a:off x="10295468" y="1481664"/>
          <a:ext cx="3809999" cy="414867"/>
          <a:chOff x="5723465" y="4213288"/>
          <a:chExt cx="4097869" cy="465667"/>
        </a:xfrm>
      </xdr:grpSpPr>
      <xdr:grpSp>
        <xdr:nvGrpSpPr>
          <xdr:cNvPr id="5" name="Group 4"/>
          <xdr:cNvGrpSpPr/>
        </xdr:nvGrpSpPr>
        <xdr:grpSpPr>
          <a:xfrm>
            <a:off x="5850467" y="4335463"/>
            <a:ext cx="3970867" cy="308328"/>
            <a:chOff x="778933" y="3734329"/>
            <a:chExt cx="3970867" cy="308328"/>
          </a:xfrm>
        </xdr:grpSpPr>
        <xdr:sp macro="" textlink="">
          <xdr:nvSpPr>
            <xdr:cNvPr id="7" name="TextBox 6"/>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8" name="TextBox 7"/>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6" name="Rounded Rectangle 5"/>
          <xdr:cNvSpPr/>
        </xdr:nvSpPr>
        <xdr:spPr>
          <a:xfrm>
            <a:off x="5723465" y="4213288"/>
            <a:ext cx="3169640"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10</xdr:col>
      <xdr:colOff>364066</xdr:colOff>
      <xdr:row>0</xdr:row>
      <xdr:rowOff>355601</xdr:rowOff>
    </xdr:from>
    <xdr:to>
      <xdr:col>10</xdr:col>
      <xdr:colOff>715433</xdr:colOff>
      <xdr:row>1</xdr:row>
      <xdr:rowOff>191399</xdr:rowOff>
    </xdr:to>
    <xdr:pic>
      <xdr:nvPicPr>
        <xdr:cNvPr id="9" name="Picture 8"/>
        <xdr:cNvPicPr>
          <a:picLocks noChangeAspect="1"/>
        </xdr:cNvPicPr>
      </xdr:nvPicPr>
      <xdr:blipFill>
        <a:blip xmlns:r="http://schemas.openxmlformats.org/officeDocument/2006/relationships" r:embed="rId1"/>
        <a:stretch>
          <a:fillRect/>
        </a:stretch>
      </xdr:blipFill>
      <xdr:spPr>
        <a:xfrm>
          <a:off x="10109199" y="355601"/>
          <a:ext cx="567267" cy="3437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33866</xdr:colOff>
      <xdr:row>1</xdr:row>
      <xdr:rowOff>50798</xdr:rowOff>
    </xdr:from>
    <xdr:to>
      <xdr:col>11</xdr:col>
      <xdr:colOff>25400</xdr:colOff>
      <xdr:row>1</xdr:row>
      <xdr:rowOff>1574799</xdr:rowOff>
    </xdr:to>
    <xdr:sp macro="" textlink="">
      <xdr:nvSpPr>
        <xdr:cNvPr id="2" name="TextBox 1"/>
        <xdr:cNvSpPr txBox="1"/>
      </xdr:nvSpPr>
      <xdr:spPr>
        <a:xfrm>
          <a:off x="279399" y="533398"/>
          <a:ext cx="11286068" cy="1524001"/>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OVERHEAD</a:t>
          </a:r>
        </a:p>
        <a:p>
          <a:endParaRPr lang="en-US" sz="1100" b="1"/>
        </a:p>
        <a:p>
          <a:r>
            <a:rPr lang="en-US" sz="1000"/>
            <a:t>In this page you fill in your overhead</a:t>
          </a:r>
          <a:r>
            <a:rPr lang="en-US" sz="1000" baseline="0"/>
            <a:t> </a:t>
          </a:r>
          <a:r>
            <a:rPr lang="en-US" sz="1000"/>
            <a:t>costs. Most of the cost will be difficult for you to predict. The business sample may guide you. </a:t>
          </a:r>
        </a:p>
      </xdr:txBody>
    </xdr:sp>
    <xdr:clientData/>
  </xdr:twoCellAnchor>
  <xdr:twoCellAnchor>
    <xdr:from>
      <xdr:col>8</xdr:col>
      <xdr:colOff>429282</xdr:colOff>
      <xdr:row>1</xdr:row>
      <xdr:rowOff>1088810</xdr:rowOff>
    </xdr:from>
    <xdr:to>
      <xdr:col>12</xdr:col>
      <xdr:colOff>299740</xdr:colOff>
      <xdr:row>1</xdr:row>
      <xdr:rowOff>1503677</xdr:rowOff>
    </xdr:to>
    <xdr:grpSp>
      <xdr:nvGrpSpPr>
        <xdr:cNvPr id="3" name="Group 2"/>
        <xdr:cNvGrpSpPr/>
      </xdr:nvGrpSpPr>
      <xdr:grpSpPr>
        <a:xfrm>
          <a:off x="7602242" y="1322490"/>
          <a:ext cx="2766058" cy="414867"/>
          <a:chOff x="5723466" y="4241798"/>
          <a:chExt cx="4097868" cy="465667"/>
        </a:xfrm>
      </xdr:grpSpPr>
      <xdr:grpSp>
        <xdr:nvGrpSpPr>
          <xdr:cNvPr id="4" name="Group 3"/>
          <xdr:cNvGrpSpPr/>
        </xdr:nvGrpSpPr>
        <xdr:grpSpPr>
          <a:xfrm>
            <a:off x="5850467" y="4335463"/>
            <a:ext cx="3970867" cy="308328"/>
            <a:chOff x="778933" y="3734329"/>
            <a:chExt cx="3970867" cy="308328"/>
          </a:xfrm>
        </xdr:grpSpPr>
        <xdr:sp macro="" textlink="">
          <xdr:nvSpPr>
            <xdr:cNvPr id="6" name="TextBox 5"/>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7" name="TextBox 6"/>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5" name="Rounded Rectangle 4"/>
          <xdr:cNvSpPr/>
        </xdr:nvSpPr>
        <xdr:spPr>
          <a:xfrm>
            <a:off x="5723466" y="4241798"/>
            <a:ext cx="3169641"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16933</xdr:colOff>
      <xdr:row>0</xdr:row>
      <xdr:rowOff>160866</xdr:rowOff>
    </xdr:from>
    <xdr:to>
      <xdr:col>14</xdr:col>
      <xdr:colOff>183444</xdr:colOff>
      <xdr:row>3</xdr:row>
      <xdr:rowOff>183444</xdr:rowOff>
    </xdr:to>
    <xdr:sp macro="" textlink="">
      <xdr:nvSpPr>
        <xdr:cNvPr id="2" name="TextBox 1"/>
        <xdr:cNvSpPr txBox="1"/>
      </xdr:nvSpPr>
      <xdr:spPr>
        <a:xfrm>
          <a:off x="341489" y="160866"/>
          <a:ext cx="12358511" cy="1927578"/>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INVESTMENT &amp; CASHFLOW</a:t>
          </a:r>
        </a:p>
        <a:p>
          <a:endParaRPr lang="en-US" sz="1100" b="1"/>
        </a:p>
        <a:p>
          <a:r>
            <a:rPr lang="en-US" sz="1000"/>
            <a:t>In this page you calculate the</a:t>
          </a:r>
          <a:r>
            <a:rPr lang="en-US" sz="1000" baseline="0"/>
            <a:t> investment you need to start your business. To calculate the investment you have to know cashflow. You fill in per month the cashflow into your business and the cashflow out of your business.</a:t>
          </a:r>
        </a:p>
        <a:p>
          <a:r>
            <a:rPr lang="en-US" sz="1000" baseline="0"/>
            <a:t>-     Cashflow into your business e.g. received payments, loan, own investment</a:t>
          </a:r>
        </a:p>
        <a:p>
          <a:r>
            <a:rPr lang="en-US" sz="1000" baseline="0"/>
            <a:t>-     Cashflow out of your business e.g. equipment, raw materials, overhead.</a:t>
          </a:r>
        </a:p>
        <a:p>
          <a:endParaRPr lang="en-US" sz="1000" baseline="0"/>
        </a:p>
        <a:p>
          <a:r>
            <a:rPr lang="en-US" sz="1000" baseline="0"/>
            <a:t>To make it more easy the SALES, EQUIPMENT, RAW MATERIALS, OVERHEAD  of Year 1, which you already filled in, are showed again. It is up to you now to divide these over the months of the first year. </a:t>
          </a:r>
        </a:p>
        <a:p>
          <a:r>
            <a:rPr lang="en-US" sz="1000" baseline="0"/>
            <a:t>The check on the right side, shows if you you divided it correctly.</a:t>
          </a:r>
          <a:endParaRPr lang="en-US" sz="1000"/>
        </a:p>
      </xdr:txBody>
    </xdr:sp>
    <xdr:clientData/>
  </xdr:twoCellAnchor>
  <xdr:twoCellAnchor>
    <xdr:from>
      <xdr:col>3</xdr:col>
      <xdr:colOff>110067</xdr:colOff>
      <xdr:row>33</xdr:row>
      <xdr:rowOff>121920</xdr:rowOff>
    </xdr:from>
    <xdr:to>
      <xdr:col>17</xdr:col>
      <xdr:colOff>42333</xdr:colOff>
      <xdr:row>47</xdr:row>
      <xdr:rowOff>20320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186267</xdr:colOff>
      <xdr:row>81</xdr:row>
      <xdr:rowOff>109220</xdr:rowOff>
    </xdr:from>
    <xdr:to>
      <xdr:col>17</xdr:col>
      <xdr:colOff>118533</xdr:colOff>
      <xdr:row>95</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778934</xdr:colOff>
      <xdr:row>1</xdr:row>
      <xdr:rowOff>1374421</xdr:rowOff>
    </xdr:from>
    <xdr:to>
      <xdr:col>14</xdr:col>
      <xdr:colOff>654217</xdr:colOff>
      <xdr:row>3</xdr:row>
      <xdr:rowOff>81844</xdr:rowOff>
    </xdr:to>
    <xdr:grpSp>
      <xdr:nvGrpSpPr>
        <xdr:cNvPr id="5" name="Group 4"/>
        <xdr:cNvGrpSpPr/>
      </xdr:nvGrpSpPr>
      <xdr:grpSpPr>
        <a:xfrm>
          <a:off x="10380134" y="1557301"/>
          <a:ext cx="2862323" cy="404143"/>
          <a:chOff x="5723465" y="4213288"/>
          <a:chExt cx="4097869" cy="465667"/>
        </a:xfrm>
      </xdr:grpSpPr>
      <xdr:grpSp>
        <xdr:nvGrpSpPr>
          <xdr:cNvPr id="6" name="Group 5"/>
          <xdr:cNvGrpSpPr/>
        </xdr:nvGrpSpPr>
        <xdr:grpSpPr>
          <a:xfrm>
            <a:off x="5850467" y="4335463"/>
            <a:ext cx="3970867" cy="308328"/>
            <a:chOff x="778933" y="3734329"/>
            <a:chExt cx="3970867" cy="308328"/>
          </a:xfrm>
        </xdr:grpSpPr>
        <xdr:sp macro="" textlink="">
          <xdr:nvSpPr>
            <xdr:cNvPr id="8" name="TextBox 7"/>
            <xdr:cNvSpPr txBox="1"/>
          </xdr:nvSpPr>
          <xdr:spPr>
            <a:xfrm>
              <a:off x="778933" y="3784600"/>
              <a:ext cx="778933" cy="1947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9" name="TextBox 8"/>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7" name="Rounded Rectangle 6"/>
          <xdr:cNvSpPr/>
        </xdr:nvSpPr>
        <xdr:spPr>
          <a:xfrm>
            <a:off x="5723465" y="4213288"/>
            <a:ext cx="3169640"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42335</xdr:colOff>
      <xdr:row>17</xdr:row>
      <xdr:rowOff>186267</xdr:rowOff>
    </xdr:from>
    <xdr:to>
      <xdr:col>5</xdr:col>
      <xdr:colOff>934720</xdr:colOff>
      <xdr:row>32</xdr:row>
      <xdr:rowOff>172720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xdr:colOff>
      <xdr:row>17</xdr:row>
      <xdr:rowOff>164253</xdr:rowOff>
    </xdr:from>
    <xdr:to>
      <xdr:col>11</xdr:col>
      <xdr:colOff>924560</xdr:colOff>
      <xdr:row>32</xdr:row>
      <xdr:rowOff>137160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16936</xdr:colOff>
      <xdr:row>1</xdr:row>
      <xdr:rowOff>0</xdr:rowOff>
    </xdr:from>
    <xdr:to>
      <xdr:col>11</xdr:col>
      <xdr:colOff>25401</xdr:colOff>
      <xdr:row>2</xdr:row>
      <xdr:rowOff>927100</xdr:rowOff>
    </xdr:to>
    <xdr:sp macro="" textlink="">
      <xdr:nvSpPr>
        <xdr:cNvPr id="4" name="TextBox 3"/>
        <xdr:cNvSpPr txBox="1"/>
      </xdr:nvSpPr>
      <xdr:spPr>
        <a:xfrm>
          <a:off x="245536" y="508000"/>
          <a:ext cx="9321798" cy="1638300"/>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Helvetica Condensed Black"/>
              <a:cs typeface="Helvetica Condensed Black"/>
            </a:rPr>
            <a:t>DASHBOARD</a:t>
          </a:r>
        </a:p>
        <a:p>
          <a:endParaRPr lang="en-US" sz="1100" b="1"/>
        </a:p>
        <a:p>
          <a:r>
            <a:rPr lang="en-US" sz="1000"/>
            <a:t>On this page you can see</a:t>
          </a:r>
          <a:r>
            <a:rPr lang="en-US" sz="1000" baseline="0"/>
            <a:t> the results. </a:t>
          </a:r>
          <a:r>
            <a:rPr lang="en-US" sz="1000"/>
            <a:t>The break-even diagram and P&amp;L </a:t>
          </a:r>
          <a:r>
            <a:rPr lang="en-US" sz="1000" baseline="0"/>
            <a:t> </a:t>
          </a:r>
          <a:r>
            <a:rPr lang="en-US" sz="1000"/>
            <a:t>show the effects instantly.</a:t>
          </a:r>
        </a:p>
        <a:p>
          <a:endParaRPr lang="en-US" sz="1000"/>
        </a:p>
        <a:p>
          <a:endParaRPr lang="en-US" sz="1000"/>
        </a:p>
        <a:p>
          <a:endParaRPr lang="en-US" sz="1000"/>
        </a:p>
      </xdr:txBody>
    </xdr:sp>
    <xdr:clientData/>
  </xdr:twoCellAnchor>
  <xdr:twoCellAnchor>
    <xdr:from>
      <xdr:col>8</xdr:col>
      <xdr:colOff>419102</xdr:colOff>
      <xdr:row>2</xdr:row>
      <xdr:rowOff>374223</xdr:rowOff>
    </xdr:from>
    <xdr:to>
      <xdr:col>11</xdr:col>
      <xdr:colOff>730672</xdr:colOff>
      <xdr:row>2</xdr:row>
      <xdr:rowOff>789090</xdr:rowOff>
    </xdr:to>
    <xdr:grpSp>
      <xdr:nvGrpSpPr>
        <xdr:cNvPr id="5" name="Group 4"/>
        <xdr:cNvGrpSpPr/>
      </xdr:nvGrpSpPr>
      <xdr:grpSpPr>
        <a:xfrm>
          <a:off x="8008622" y="1319103"/>
          <a:ext cx="3359570" cy="414867"/>
          <a:chOff x="5653726" y="4241798"/>
          <a:chExt cx="4167608" cy="465667"/>
        </a:xfrm>
      </xdr:grpSpPr>
      <xdr:grpSp>
        <xdr:nvGrpSpPr>
          <xdr:cNvPr id="6" name="Group 5"/>
          <xdr:cNvGrpSpPr/>
        </xdr:nvGrpSpPr>
        <xdr:grpSpPr>
          <a:xfrm>
            <a:off x="5850467" y="4335463"/>
            <a:ext cx="3970867" cy="308328"/>
            <a:chOff x="778933" y="3734329"/>
            <a:chExt cx="3970867" cy="308328"/>
          </a:xfrm>
        </xdr:grpSpPr>
        <xdr:sp macro="" textlink="">
          <xdr:nvSpPr>
            <xdr:cNvPr id="8" name="TextBox 7"/>
            <xdr:cNvSpPr txBox="1"/>
          </xdr:nvSpPr>
          <xdr:spPr>
            <a:xfrm>
              <a:off x="778933" y="3784593"/>
              <a:ext cx="778933" cy="1947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9" name="TextBox 8"/>
            <xdr:cNvSpPr txBox="1"/>
          </xdr:nvSpPr>
          <xdr:spPr>
            <a:xfrm>
              <a:off x="1574799" y="3734329"/>
              <a:ext cx="3175001" cy="3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a:t>
              </a:r>
              <a:r>
                <a:rPr lang="en-US" sz="800" baseline="0"/>
                <a:t> fill in the blue fields.</a:t>
              </a:r>
              <a:endParaRPr lang="en-US" sz="800"/>
            </a:p>
          </xdr:txBody>
        </xdr:sp>
      </xdr:grpSp>
      <xdr:sp macro="" textlink="">
        <xdr:nvSpPr>
          <xdr:cNvPr id="7" name="Rounded Rectangle 6"/>
          <xdr:cNvSpPr/>
        </xdr:nvSpPr>
        <xdr:spPr>
          <a:xfrm>
            <a:off x="5653726" y="4241798"/>
            <a:ext cx="3169639" cy="465667"/>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10</xdr:col>
      <xdr:colOff>440917</xdr:colOff>
      <xdr:row>1</xdr:row>
      <xdr:rowOff>71966</xdr:rowOff>
    </xdr:from>
    <xdr:to>
      <xdr:col>10</xdr:col>
      <xdr:colOff>863600</xdr:colOff>
      <xdr:row>1</xdr:row>
      <xdr:rowOff>491066</xdr:rowOff>
    </xdr:to>
    <xdr:pic>
      <xdr:nvPicPr>
        <xdr:cNvPr id="12"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54437" y="305646"/>
          <a:ext cx="42268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B3:G38"/>
  <sheetViews>
    <sheetView tabSelected="1" topLeftCell="A3" zoomScale="150" zoomScaleNormal="150" zoomScalePageLayoutView="150" workbookViewId="0">
      <selection activeCell="I7" sqref="I7"/>
    </sheetView>
  </sheetViews>
  <sheetFormatPr baseColWidth="10" defaultColWidth="10.875" defaultRowHeight="15" x14ac:dyDescent="0"/>
  <cols>
    <col min="1" max="1" width="4.875" style="176" customWidth="1"/>
    <col min="2" max="16384" width="10.875" style="176"/>
  </cols>
  <sheetData>
    <row r="3" spans="7:7">
      <c r="G3" s="196"/>
    </row>
    <row r="4" spans="7:7">
      <c r="G4" s="196"/>
    </row>
    <row r="5" spans="7:7">
      <c r="G5" s="196"/>
    </row>
    <row r="6" spans="7:7">
      <c r="G6" s="196"/>
    </row>
    <row r="7" spans="7:7">
      <c r="G7" s="196"/>
    </row>
    <row r="8" spans="7:7">
      <c r="G8" s="196"/>
    </row>
    <row r="9" spans="7:7">
      <c r="G9" s="196"/>
    </row>
    <row r="10" spans="7:7">
      <c r="G10" s="196"/>
    </row>
    <row r="11" spans="7:7">
      <c r="G11" s="196"/>
    </row>
    <row r="12" spans="7:7">
      <c r="G12" s="196"/>
    </row>
    <row r="13" spans="7:7">
      <c r="G13" s="196"/>
    </row>
    <row r="34" spans="2:5">
      <c r="B34" s="281" t="s">
        <v>520</v>
      </c>
    </row>
    <row r="35" spans="2:5" ht="16" thickBot="1"/>
    <row r="36" spans="2:5" ht="17" thickTop="1" thickBot="1">
      <c r="B36" s="347" t="s">
        <v>518</v>
      </c>
      <c r="C36" s="348"/>
      <c r="D36" s="347" t="s">
        <v>517</v>
      </c>
      <c r="E36" s="348"/>
    </row>
    <row r="37" spans="2:5" ht="17" thickTop="1" thickBot="1">
      <c r="B37" s="282">
        <v>692</v>
      </c>
      <c r="C37" s="280">
        <f>B37/692</f>
        <v>1</v>
      </c>
      <c r="D37" s="283">
        <v>1</v>
      </c>
      <c r="E37" s="279">
        <f>D37*692</f>
        <v>692</v>
      </c>
    </row>
    <row r="38" spans="2:5" ht="16" thickTop="1"/>
  </sheetData>
  <sheetProtection password="CEBE" sheet="1" objects="1" scenarios="1"/>
  <mergeCells count="2">
    <mergeCell ref="B36:C36"/>
    <mergeCell ref="D36:E36"/>
  </mergeCells>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500"/>
  <sheetViews>
    <sheetView showGridLines="0" zoomScale="110" zoomScaleNormal="110" zoomScalePageLayoutView="110" workbookViewId="0">
      <pane xSplit="1" ySplit="4" topLeftCell="B236" activePane="bottomRight" state="frozen"/>
      <selection activeCell="B127" sqref="B127"/>
      <selection pane="topRight" activeCell="B127" sqref="B127"/>
      <selection pane="bottomLeft" activeCell="B127" sqref="B127"/>
      <selection pane="bottomRight" activeCell="B127" sqref="B127"/>
    </sheetView>
  </sheetViews>
  <sheetFormatPr baseColWidth="10" defaultColWidth="8.875" defaultRowHeight="15" x14ac:dyDescent="0"/>
  <cols>
    <col min="1" max="1" width="29.125" style="115" customWidth="1"/>
    <col min="2" max="2" width="10.625" style="115" customWidth="1"/>
    <col min="3" max="3" width="13.125" style="115" customWidth="1"/>
    <col min="4" max="4" width="13.125" style="115" hidden="1" customWidth="1"/>
    <col min="5" max="5" width="14" style="129" customWidth="1"/>
    <col min="6" max="6" width="7.375" style="115" customWidth="1"/>
    <col min="7" max="7" width="3.375" style="115" customWidth="1"/>
    <col min="8" max="8" width="13.625" style="115" customWidth="1"/>
    <col min="9" max="9" width="15" style="115" customWidth="1"/>
    <col min="10" max="16384" width="8.875" style="115"/>
  </cols>
  <sheetData>
    <row r="1" spans="1:9" s="105" customFormat="1" ht="19" thickBot="1">
      <c r="A1" s="104" t="s">
        <v>212</v>
      </c>
      <c r="E1" s="114"/>
    </row>
    <row r="2" spans="1:9" s="105" customFormat="1" ht="19" hidden="1" thickBot="1">
      <c r="A2" s="104"/>
      <c r="B2" s="106"/>
      <c r="C2" s="106"/>
      <c r="E2" s="114"/>
    </row>
    <row r="3" spans="1:9" s="105" customFormat="1" ht="16" thickBot="1">
      <c r="B3" s="106"/>
      <c r="C3" s="106"/>
      <c r="E3" s="114"/>
      <c r="H3" s="109" t="s">
        <v>216</v>
      </c>
      <c r="I3" s="110">
        <f>SUMIF($F$5:$F$500,"m",E5:E500)</f>
        <v>0</v>
      </c>
    </row>
    <row r="4" spans="1:9" s="108" customFormat="1" ht="30.75" customHeight="1" thickBot="1">
      <c r="A4" s="107" t="s">
        <v>213</v>
      </c>
      <c r="B4" s="107" t="s">
        <v>214</v>
      </c>
      <c r="C4" s="107" t="s">
        <v>215</v>
      </c>
      <c r="D4" s="107" t="s">
        <v>212</v>
      </c>
      <c r="E4" s="127" t="s">
        <v>430</v>
      </c>
      <c r="F4" s="107" t="s">
        <v>182</v>
      </c>
      <c r="H4" s="109" t="s">
        <v>431</v>
      </c>
      <c r="I4" s="110">
        <f>SUMIF($F$5:$F$500,"fp",E6:E501)</f>
        <v>0</v>
      </c>
    </row>
    <row r="5" spans="1:9" s="105" customFormat="1" ht="14.25" customHeight="1">
      <c r="A5" s="78" t="e">
        <f>'RAW MATERIALS'!#REF!</f>
        <v>#REF!</v>
      </c>
      <c r="B5" s="111" t="e">
        <f>SUMPRODUCT(('Materials bought'!$A$4:$A$3999=$A5)*('Materials bought'!$B$4:$B$3999))-SUMPRODUCT(('Materials used'!$A$4:$A$4297=$A5)*('Materials used'!$B$4:$B$4297))</f>
        <v>#REF!</v>
      </c>
      <c r="C5" s="112" t="e">
        <f>VLOOKUP(A5,'RAW MATERIALS'!$B$4:$H$206,3,FALSE)</f>
        <v>#REF!</v>
      </c>
      <c r="D5" s="113" t="e">
        <f t="shared" ref="D5:D68" si="0">B5*C5</f>
        <v>#REF!</v>
      </c>
      <c r="E5" s="128">
        <f t="shared" ref="E5:E68" si="1">IFERROR(D5,0)</f>
        <v>0</v>
      </c>
      <c r="F5" s="112" t="e">
        <f>VLOOKUP(A5,'RAW MATERIALS'!$B$4:$I$206,5,FALSE)</f>
        <v>#REF!</v>
      </c>
    </row>
    <row r="6" spans="1:9" s="114" customFormat="1" ht="14.25" customHeight="1">
      <c r="A6" s="78" t="e">
        <f>'RAW MATERIALS'!#REF!</f>
        <v>#REF!</v>
      </c>
      <c r="B6" s="111" t="e">
        <f>SUMPRODUCT(('Materials bought'!$A$4:$A$3999=$A6)*('Materials bought'!$B$4:$B$3999))-SUMPRODUCT(('Materials used'!$A$4:$A$4297=$A6)*('Materials used'!$B$4:$B$4297))</f>
        <v>#REF!</v>
      </c>
      <c r="C6" s="112" t="e">
        <f>VLOOKUP(A6,'RAW MATERIALS'!$B$4:$H$206,3,FALSE)</f>
        <v>#REF!</v>
      </c>
      <c r="D6" s="113" t="e">
        <f t="shared" si="0"/>
        <v>#REF!</v>
      </c>
      <c r="E6" s="128">
        <f t="shared" si="1"/>
        <v>0</v>
      </c>
      <c r="F6" s="112" t="e">
        <f>VLOOKUP(A6,'RAW MATERIALS'!$B$4:$I$206,5,FALSE)</f>
        <v>#REF!</v>
      </c>
    </row>
    <row r="7" spans="1:9" s="114" customFormat="1" ht="14.25" customHeight="1">
      <c r="A7" s="78" t="e">
        <f>'RAW MATERIALS'!#REF!</f>
        <v>#REF!</v>
      </c>
      <c r="B7" s="111" t="e">
        <f>SUMPRODUCT(('Materials bought'!$A$4:$A$3999=$A7)*('Materials bought'!$B$4:$B$3999))-SUMPRODUCT(('Materials used'!$A$4:$A$4297=$A7)*('Materials used'!$B$4:$B$4297))</f>
        <v>#REF!</v>
      </c>
      <c r="C7" s="112" t="e">
        <f>VLOOKUP(A7,'RAW MATERIALS'!$B$4:$H$206,3,FALSE)</f>
        <v>#REF!</v>
      </c>
      <c r="D7" s="113" t="e">
        <f t="shared" si="0"/>
        <v>#REF!</v>
      </c>
      <c r="E7" s="128">
        <f t="shared" si="1"/>
        <v>0</v>
      </c>
      <c r="F7" s="112" t="e">
        <f>VLOOKUP(A7,'RAW MATERIALS'!$B$4:$I$206,5,FALSE)</f>
        <v>#REF!</v>
      </c>
    </row>
    <row r="8" spans="1:9" s="114" customFormat="1" ht="14.25" customHeight="1">
      <c r="A8" s="78" t="e">
        <f>'RAW MATERIALS'!#REF!</f>
        <v>#REF!</v>
      </c>
      <c r="B8" s="111" t="e">
        <f>SUMPRODUCT(('Materials bought'!$A$4:$A$3999=$A8)*('Materials bought'!$B$4:$B$3999))-SUMPRODUCT(('Materials used'!$A$4:$A$4297=$A8)*('Materials used'!$B$4:$B$4297))</f>
        <v>#REF!</v>
      </c>
      <c r="C8" s="112" t="e">
        <f>VLOOKUP(A8,'RAW MATERIALS'!$B$4:$H$206,3,FALSE)</f>
        <v>#REF!</v>
      </c>
      <c r="D8" s="113" t="e">
        <f t="shared" si="0"/>
        <v>#REF!</v>
      </c>
      <c r="E8" s="128">
        <f t="shared" si="1"/>
        <v>0</v>
      </c>
      <c r="F8" s="112" t="e">
        <f>VLOOKUP(A8,'RAW MATERIALS'!$B$4:$I$206,5,FALSE)</f>
        <v>#REF!</v>
      </c>
    </row>
    <row r="9" spans="1:9" s="114" customFormat="1" ht="14.25" customHeight="1">
      <c r="A9" s="78" t="e">
        <f>'RAW MATERIALS'!#REF!</f>
        <v>#REF!</v>
      </c>
      <c r="B9" s="111" t="e">
        <f>SUMPRODUCT(('Materials bought'!$A$4:$A$3999=$A9)*('Materials bought'!$B$4:$B$3999))-SUMPRODUCT(('Materials used'!$A$4:$A$4297=$A9)*('Materials used'!$B$4:$B$4297))</f>
        <v>#REF!</v>
      </c>
      <c r="C9" s="112" t="e">
        <f>VLOOKUP(A9,'RAW MATERIALS'!$B$4:$H$206,3,FALSE)</f>
        <v>#REF!</v>
      </c>
      <c r="D9" s="113" t="e">
        <f t="shared" si="0"/>
        <v>#REF!</v>
      </c>
      <c r="E9" s="128">
        <f t="shared" si="1"/>
        <v>0</v>
      </c>
      <c r="F9" s="112" t="e">
        <f>VLOOKUP(A9,'RAW MATERIALS'!$B$4:$I$206,5,FALSE)</f>
        <v>#REF!</v>
      </c>
    </row>
    <row r="10" spans="1:9" s="105" customFormat="1" ht="14.25" customHeight="1">
      <c r="A10" s="78" t="e">
        <f>'RAW MATERIALS'!#REF!</f>
        <v>#REF!</v>
      </c>
      <c r="B10" s="111" t="e">
        <f>SUMPRODUCT(('Materials bought'!$A$4:$A$3999=$A10)*('Materials bought'!$B$4:$B$3999))-SUMPRODUCT(('Materials used'!$A$4:$A$4297=$A10)*('Materials used'!$B$4:$B$4297))</f>
        <v>#REF!</v>
      </c>
      <c r="C10" s="112" t="e">
        <f>VLOOKUP(A10,'RAW MATERIALS'!$B$4:$H$206,3,FALSE)</f>
        <v>#REF!</v>
      </c>
      <c r="D10" s="113" t="e">
        <f t="shared" si="0"/>
        <v>#REF!</v>
      </c>
      <c r="E10" s="128">
        <f t="shared" si="1"/>
        <v>0</v>
      </c>
      <c r="F10" s="112" t="e">
        <f>VLOOKUP(A10,'RAW MATERIALS'!$B$4:$I$206,5,FALSE)</f>
        <v>#REF!</v>
      </c>
    </row>
    <row r="11" spans="1:9" s="105" customFormat="1" ht="14.25" customHeight="1">
      <c r="A11" s="78" t="e">
        <f>'RAW MATERIALS'!#REF!</f>
        <v>#REF!</v>
      </c>
      <c r="B11" s="111" t="e">
        <f>SUMPRODUCT(('Materials bought'!$A$4:$A$3999=$A11)*('Materials bought'!$B$4:$B$3999))-SUMPRODUCT(('Materials used'!$A$4:$A$4297=$A11)*('Materials used'!$B$4:$B$4297))</f>
        <v>#REF!</v>
      </c>
      <c r="C11" s="112" t="e">
        <f>VLOOKUP(A11,'RAW MATERIALS'!$B$4:$H$206,3,FALSE)</f>
        <v>#REF!</v>
      </c>
      <c r="D11" s="113" t="e">
        <f t="shared" si="0"/>
        <v>#REF!</v>
      </c>
      <c r="E11" s="128">
        <f t="shared" si="1"/>
        <v>0</v>
      </c>
      <c r="F11" s="112" t="e">
        <f>VLOOKUP(A11,'RAW MATERIALS'!$B$4:$I$206,5,FALSE)</f>
        <v>#REF!</v>
      </c>
    </row>
    <row r="12" spans="1:9" s="114" customFormat="1" ht="14.25" customHeight="1">
      <c r="A12" s="78" t="e">
        <f>'RAW MATERIALS'!#REF!</f>
        <v>#REF!</v>
      </c>
      <c r="B12" s="111" t="e">
        <f>SUMPRODUCT(('Materials bought'!$A$4:$A$3999=$A12)*('Materials bought'!$B$4:$B$3999))-SUMPRODUCT(('Materials used'!$A$4:$A$4297=$A12)*('Materials used'!$B$4:$B$4297))</f>
        <v>#REF!</v>
      </c>
      <c r="C12" s="112" t="e">
        <f>VLOOKUP(A12,'RAW MATERIALS'!$B$4:$H$206,3,FALSE)</f>
        <v>#REF!</v>
      </c>
      <c r="D12" s="113" t="e">
        <f t="shared" si="0"/>
        <v>#REF!</v>
      </c>
      <c r="E12" s="128">
        <f t="shared" si="1"/>
        <v>0</v>
      </c>
      <c r="F12" s="112" t="e">
        <f>VLOOKUP(A12,'RAW MATERIALS'!$B$4:$I$206,5,FALSE)</f>
        <v>#REF!</v>
      </c>
    </row>
    <row r="13" spans="1:9" s="114" customFormat="1" ht="14.25" customHeight="1">
      <c r="A13" s="78" t="e">
        <f>'RAW MATERIALS'!#REF!</f>
        <v>#REF!</v>
      </c>
      <c r="B13" s="111" t="e">
        <f>SUMPRODUCT(('Materials bought'!$A$4:$A$3999=$A13)*('Materials bought'!$B$4:$B$3999))-SUMPRODUCT(('Materials used'!$A$4:$A$4297=$A13)*('Materials used'!$B$4:$B$4297))</f>
        <v>#REF!</v>
      </c>
      <c r="C13" s="112" t="e">
        <f>VLOOKUP(A13,'RAW MATERIALS'!$B$4:$H$206,3,FALSE)</f>
        <v>#REF!</v>
      </c>
      <c r="D13" s="113" t="e">
        <f t="shared" si="0"/>
        <v>#REF!</v>
      </c>
      <c r="E13" s="128">
        <f t="shared" si="1"/>
        <v>0</v>
      </c>
      <c r="F13" s="112" t="e">
        <f>VLOOKUP(A13,'RAW MATERIALS'!$B$4:$I$206,5,FALSE)</f>
        <v>#REF!</v>
      </c>
    </row>
    <row r="14" spans="1:9" s="114" customFormat="1" ht="14.25" customHeight="1">
      <c r="A14" s="78" t="e">
        <f>'RAW MATERIALS'!#REF!</f>
        <v>#REF!</v>
      </c>
      <c r="B14" s="111" t="e">
        <f>SUMPRODUCT(('Materials bought'!$A$4:$A$3999=$A14)*('Materials bought'!$B$4:$B$3999))-SUMPRODUCT(('Materials used'!$A$4:$A$4297=$A14)*('Materials used'!$B$4:$B$4297))</f>
        <v>#REF!</v>
      </c>
      <c r="C14" s="112" t="e">
        <f>VLOOKUP(A14,'RAW MATERIALS'!$B$4:$H$206,3,FALSE)</f>
        <v>#REF!</v>
      </c>
      <c r="D14" s="113" t="e">
        <f t="shared" si="0"/>
        <v>#REF!</v>
      </c>
      <c r="E14" s="128">
        <f t="shared" si="1"/>
        <v>0</v>
      </c>
      <c r="F14" s="112" t="e">
        <f>VLOOKUP(A14,'RAW MATERIALS'!$B$4:$I$206,5,FALSE)</f>
        <v>#REF!</v>
      </c>
    </row>
    <row r="15" spans="1:9" s="114" customFormat="1" ht="14.25" customHeight="1">
      <c r="A15" s="78" t="e">
        <f>'RAW MATERIALS'!#REF!</f>
        <v>#REF!</v>
      </c>
      <c r="B15" s="111" t="e">
        <f>SUMPRODUCT(('Materials bought'!$A$4:$A$3999=$A15)*('Materials bought'!$B$4:$B$3999))-SUMPRODUCT(('Materials used'!$A$4:$A$4297=$A15)*('Materials used'!$B$4:$B$4297))</f>
        <v>#REF!</v>
      </c>
      <c r="C15" s="112" t="e">
        <f>VLOOKUP(A15,'RAW MATERIALS'!$B$4:$H$206,3,FALSE)</f>
        <v>#REF!</v>
      </c>
      <c r="D15" s="113" t="e">
        <f t="shared" si="0"/>
        <v>#REF!</v>
      </c>
      <c r="E15" s="128">
        <f t="shared" si="1"/>
        <v>0</v>
      </c>
      <c r="F15" s="112" t="e">
        <f>VLOOKUP(A15,'RAW MATERIALS'!$B$4:$I$206,5,FALSE)</f>
        <v>#REF!</v>
      </c>
    </row>
    <row r="16" spans="1:9" s="114" customFormat="1" ht="14.25" customHeight="1">
      <c r="A16" s="78" t="e">
        <f>'RAW MATERIALS'!#REF!</f>
        <v>#REF!</v>
      </c>
      <c r="B16" s="111" t="e">
        <f>SUMPRODUCT(('Materials bought'!$A$4:$A$3999=$A16)*('Materials bought'!$B$4:$B$3999))-SUMPRODUCT(('Materials used'!$A$4:$A$4297=$A16)*('Materials used'!$B$4:$B$4297))</f>
        <v>#REF!</v>
      </c>
      <c r="C16" s="112" t="e">
        <f>VLOOKUP(A16,'RAW MATERIALS'!$B$4:$H$206,3,FALSE)</f>
        <v>#REF!</v>
      </c>
      <c r="D16" s="113" t="e">
        <f t="shared" si="0"/>
        <v>#REF!</v>
      </c>
      <c r="E16" s="128">
        <f t="shared" si="1"/>
        <v>0</v>
      </c>
      <c r="F16" s="112" t="e">
        <f>VLOOKUP(A16,'RAW MATERIALS'!$B$4:$I$206,5,FALSE)</f>
        <v>#REF!</v>
      </c>
    </row>
    <row r="17" spans="1:6" s="105" customFormat="1" ht="14.25" customHeight="1">
      <c r="A17" s="78" t="e">
        <f>'RAW MATERIALS'!#REF!</f>
        <v>#REF!</v>
      </c>
      <c r="B17" s="111" t="e">
        <f>SUMPRODUCT(('Materials bought'!$A$4:$A$3999=$A17)*('Materials bought'!$B$4:$B$3999))-SUMPRODUCT(('Materials used'!$A$4:$A$4297=$A17)*('Materials used'!$B$4:$B$4297))</f>
        <v>#REF!</v>
      </c>
      <c r="C17" s="112" t="e">
        <f>VLOOKUP(A17,'RAW MATERIALS'!$B$4:$H$206,3,FALSE)</f>
        <v>#REF!</v>
      </c>
      <c r="D17" s="113" t="e">
        <f t="shared" si="0"/>
        <v>#REF!</v>
      </c>
      <c r="E17" s="128">
        <f t="shared" si="1"/>
        <v>0</v>
      </c>
      <c r="F17" s="112" t="e">
        <f>VLOOKUP(A17,'RAW MATERIALS'!$B$4:$I$206,5,FALSE)</f>
        <v>#REF!</v>
      </c>
    </row>
    <row r="18" spans="1:6" s="114" customFormat="1" ht="14.25" customHeight="1">
      <c r="A18" s="78" t="e">
        <f>'RAW MATERIALS'!#REF!</f>
        <v>#REF!</v>
      </c>
      <c r="B18" s="111" t="e">
        <f>SUMPRODUCT(('Materials bought'!$A$4:$A$3999=$A18)*('Materials bought'!$B$4:$B$3999))-SUMPRODUCT(('Materials used'!$A$4:$A$4297=$A18)*('Materials used'!$B$4:$B$4297))</f>
        <v>#REF!</v>
      </c>
      <c r="C18" s="112" t="e">
        <f>VLOOKUP(A18,'RAW MATERIALS'!$B$4:$H$206,3,FALSE)</f>
        <v>#REF!</v>
      </c>
      <c r="D18" s="113" t="e">
        <f t="shared" si="0"/>
        <v>#REF!</v>
      </c>
      <c r="E18" s="128">
        <f t="shared" si="1"/>
        <v>0</v>
      </c>
      <c r="F18" s="112" t="e">
        <f>VLOOKUP(A18,'RAW MATERIALS'!$B$4:$I$206,5,FALSE)</f>
        <v>#REF!</v>
      </c>
    </row>
    <row r="19" spans="1:6" s="114" customFormat="1" ht="14.25" customHeight="1">
      <c r="A19" s="78" t="e">
        <f>'RAW MATERIALS'!#REF!</f>
        <v>#REF!</v>
      </c>
      <c r="B19" s="111" t="e">
        <f>SUMPRODUCT(('Materials bought'!$A$4:$A$3999=$A19)*('Materials bought'!$B$4:$B$3999))-SUMPRODUCT(('Materials used'!$A$4:$A$4297=$A19)*('Materials used'!$B$4:$B$4297))</f>
        <v>#REF!</v>
      </c>
      <c r="C19" s="112" t="e">
        <f>VLOOKUP(A19,'RAW MATERIALS'!$B$4:$H$206,3,FALSE)</f>
        <v>#REF!</v>
      </c>
      <c r="D19" s="113" t="e">
        <f t="shared" si="0"/>
        <v>#REF!</v>
      </c>
      <c r="E19" s="128">
        <f t="shared" si="1"/>
        <v>0</v>
      </c>
      <c r="F19" s="112" t="e">
        <f>VLOOKUP(A19,'RAW MATERIALS'!$B$4:$I$206,5,FALSE)</f>
        <v>#REF!</v>
      </c>
    </row>
    <row r="20" spans="1:6" s="114" customFormat="1" ht="14.25" customHeight="1">
      <c r="A20" s="78" t="e">
        <f>'RAW MATERIALS'!#REF!</f>
        <v>#REF!</v>
      </c>
      <c r="B20" s="111" t="e">
        <f>SUMPRODUCT(('Materials bought'!$A$4:$A$3999=$A20)*('Materials bought'!$B$4:$B$3999))-SUMPRODUCT(('Materials used'!$A$4:$A$4297=$A20)*('Materials used'!$B$4:$B$4297))</f>
        <v>#REF!</v>
      </c>
      <c r="C20" s="112" t="e">
        <f>VLOOKUP(A20,'RAW MATERIALS'!$B$4:$H$206,3,FALSE)</f>
        <v>#REF!</v>
      </c>
      <c r="D20" s="113" t="e">
        <f t="shared" si="0"/>
        <v>#REF!</v>
      </c>
      <c r="E20" s="128">
        <f t="shared" si="1"/>
        <v>0</v>
      </c>
      <c r="F20" s="112" t="e">
        <f>VLOOKUP(A20,'RAW MATERIALS'!$B$4:$I$206,5,FALSE)</f>
        <v>#REF!</v>
      </c>
    </row>
    <row r="21" spans="1:6" s="114" customFormat="1" ht="14.25" customHeight="1">
      <c r="A21" s="78" t="e">
        <f>'RAW MATERIALS'!#REF!</f>
        <v>#REF!</v>
      </c>
      <c r="B21" s="111" t="e">
        <f>SUMPRODUCT(('Materials bought'!$A$4:$A$3999=$A21)*('Materials bought'!$B$4:$B$3999))-SUMPRODUCT(('Materials used'!$A$4:$A$4297=$A21)*('Materials used'!$B$4:$B$4297))</f>
        <v>#REF!</v>
      </c>
      <c r="C21" s="112" t="e">
        <f>VLOOKUP(A21,'RAW MATERIALS'!$B$4:$H$206,3,FALSE)</f>
        <v>#REF!</v>
      </c>
      <c r="D21" s="113" t="e">
        <f t="shared" si="0"/>
        <v>#REF!</v>
      </c>
      <c r="E21" s="128">
        <f t="shared" si="1"/>
        <v>0</v>
      </c>
      <c r="F21" s="112" t="e">
        <f>VLOOKUP(A21,'RAW MATERIALS'!$B$4:$I$206,5,FALSE)</f>
        <v>#REF!</v>
      </c>
    </row>
    <row r="22" spans="1:6" s="114" customFormat="1" ht="14.25" customHeight="1">
      <c r="A22" s="78" t="e">
        <f>'RAW MATERIALS'!#REF!</f>
        <v>#REF!</v>
      </c>
      <c r="B22" s="111" t="e">
        <f>SUMPRODUCT(('Materials bought'!$A$4:$A$3999=$A22)*('Materials bought'!$B$4:$B$3999))-SUMPRODUCT(('Materials used'!$A$4:$A$4297=$A22)*('Materials used'!$B$4:$B$4297))</f>
        <v>#REF!</v>
      </c>
      <c r="C22" s="112" t="e">
        <f>VLOOKUP(A22,'RAW MATERIALS'!$B$4:$H$206,3,FALSE)</f>
        <v>#REF!</v>
      </c>
      <c r="D22" s="113" t="e">
        <f t="shared" si="0"/>
        <v>#REF!</v>
      </c>
      <c r="E22" s="128">
        <f t="shared" si="1"/>
        <v>0</v>
      </c>
      <c r="F22" s="112" t="e">
        <f>VLOOKUP(A22,'RAW MATERIALS'!$B$4:$I$206,5,FALSE)</f>
        <v>#REF!</v>
      </c>
    </row>
    <row r="23" spans="1:6" s="114" customFormat="1" ht="14.25" customHeight="1">
      <c r="A23" s="78" t="e">
        <f>'RAW MATERIALS'!#REF!</f>
        <v>#REF!</v>
      </c>
      <c r="B23" s="111" t="e">
        <f>SUMPRODUCT(('Materials bought'!$A$4:$A$3999=$A23)*('Materials bought'!$B$4:$B$3999))-SUMPRODUCT(('Materials used'!$A$4:$A$4297=$A23)*('Materials used'!$B$4:$B$4297))</f>
        <v>#REF!</v>
      </c>
      <c r="C23" s="112" t="e">
        <f>VLOOKUP(A23,'RAW MATERIALS'!$B$4:$H$206,3,FALSE)</f>
        <v>#REF!</v>
      </c>
      <c r="D23" s="113" t="e">
        <f t="shared" si="0"/>
        <v>#REF!</v>
      </c>
      <c r="E23" s="128">
        <f t="shared" si="1"/>
        <v>0</v>
      </c>
      <c r="F23" s="112" t="e">
        <f>VLOOKUP(A23,'RAW MATERIALS'!$B$4:$I$206,5,FALSE)</f>
        <v>#REF!</v>
      </c>
    </row>
    <row r="24" spans="1:6" s="114" customFormat="1" ht="14.25" customHeight="1">
      <c r="A24" s="78" t="e">
        <f>'RAW MATERIALS'!#REF!</f>
        <v>#REF!</v>
      </c>
      <c r="B24" s="111" t="e">
        <f>SUMPRODUCT(('Materials bought'!$A$4:$A$3999=$A24)*('Materials bought'!$B$4:$B$3999))-SUMPRODUCT(('Materials used'!$A$4:$A$4297=$A24)*('Materials used'!$B$4:$B$4297))</f>
        <v>#REF!</v>
      </c>
      <c r="C24" s="112" t="e">
        <f>VLOOKUP(A24,'RAW MATERIALS'!$B$4:$H$206,3,FALSE)</f>
        <v>#REF!</v>
      </c>
      <c r="D24" s="113" t="e">
        <f t="shared" si="0"/>
        <v>#REF!</v>
      </c>
      <c r="E24" s="128">
        <f t="shared" si="1"/>
        <v>0</v>
      </c>
      <c r="F24" s="112" t="e">
        <f>VLOOKUP(A24,'RAW MATERIALS'!$B$4:$I$206,5,FALSE)</f>
        <v>#REF!</v>
      </c>
    </row>
    <row r="25" spans="1:6" s="114" customFormat="1" ht="14.25" customHeight="1">
      <c r="A25" s="78" t="e">
        <f>'RAW MATERIALS'!#REF!</f>
        <v>#REF!</v>
      </c>
      <c r="B25" s="111" t="e">
        <f>SUMPRODUCT(('Materials bought'!$A$4:$A$3999=$A25)*('Materials bought'!$B$4:$B$3999))-SUMPRODUCT(('Materials used'!$A$4:$A$4297=$A25)*('Materials used'!$B$4:$B$4297))</f>
        <v>#REF!</v>
      </c>
      <c r="C25" s="112" t="e">
        <f>VLOOKUP(A25,'RAW MATERIALS'!$B$4:$H$206,3,FALSE)</f>
        <v>#REF!</v>
      </c>
      <c r="D25" s="113" t="e">
        <f t="shared" si="0"/>
        <v>#REF!</v>
      </c>
      <c r="E25" s="128">
        <f t="shared" si="1"/>
        <v>0</v>
      </c>
      <c r="F25" s="112" t="e">
        <f>VLOOKUP(A25,'RAW MATERIALS'!$B$4:$I$206,5,FALSE)</f>
        <v>#REF!</v>
      </c>
    </row>
    <row r="26" spans="1:6" s="114" customFormat="1" ht="14.25" customHeight="1">
      <c r="A26" s="78" t="e">
        <f>'RAW MATERIALS'!#REF!</f>
        <v>#REF!</v>
      </c>
      <c r="B26" s="111" t="e">
        <f>SUMPRODUCT(('Materials bought'!$A$4:$A$3999=$A26)*('Materials bought'!$B$4:$B$3999))-SUMPRODUCT(('Materials used'!$A$4:$A$4297=$A26)*('Materials used'!$B$4:$B$4297))</f>
        <v>#REF!</v>
      </c>
      <c r="C26" s="112" t="e">
        <f>VLOOKUP(A26,'RAW MATERIALS'!$B$4:$H$206,3,FALSE)</f>
        <v>#REF!</v>
      </c>
      <c r="D26" s="113" t="e">
        <f t="shared" si="0"/>
        <v>#REF!</v>
      </c>
      <c r="E26" s="128">
        <f t="shared" si="1"/>
        <v>0</v>
      </c>
      <c r="F26" s="112" t="e">
        <f>VLOOKUP(A26,'RAW MATERIALS'!$B$4:$I$206,5,FALSE)</f>
        <v>#REF!</v>
      </c>
    </row>
    <row r="27" spans="1:6" s="114" customFormat="1" ht="14.25" customHeight="1">
      <c r="A27" s="78" t="e">
        <f>'RAW MATERIALS'!#REF!</f>
        <v>#REF!</v>
      </c>
      <c r="B27" s="111" t="e">
        <f>SUMPRODUCT(('Materials bought'!$A$4:$A$3999=$A27)*('Materials bought'!$B$4:$B$3999))-SUMPRODUCT(('Materials used'!$A$4:$A$4297=$A27)*('Materials used'!$B$4:$B$4297))</f>
        <v>#REF!</v>
      </c>
      <c r="C27" s="112" t="e">
        <f>VLOOKUP(A27,'RAW MATERIALS'!$B$4:$H$206,3,FALSE)</f>
        <v>#REF!</v>
      </c>
      <c r="D27" s="113" t="e">
        <f t="shared" si="0"/>
        <v>#REF!</v>
      </c>
      <c r="E27" s="128">
        <f t="shared" si="1"/>
        <v>0</v>
      </c>
      <c r="F27" s="112" t="e">
        <f>VLOOKUP(A27,'RAW MATERIALS'!$B$4:$I$206,5,FALSE)</f>
        <v>#REF!</v>
      </c>
    </row>
    <row r="28" spans="1:6" s="114" customFormat="1" ht="14.25" customHeight="1">
      <c r="A28" s="78" t="e">
        <f>'RAW MATERIALS'!#REF!</f>
        <v>#REF!</v>
      </c>
      <c r="B28" s="111" t="e">
        <f>SUMPRODUCT(('Materials bought'!$A$4:$A$3999=$A28)*('Materials bought'!$B$4:$B$3999))-SUMPRODUCT(('Materials used'!$A$4:$A$4297=$A28)*('Materials used'!$B$4:$B$4297))</f>
        <v>#REF!</v>
      </c>
      <c r="C28" s="112" t="e">
        <f>VLOOKUP(A28,'RAW MATERIALS'!$B$4:$H$206,3,FALSE)</f>
        <v>#REF!</v>
      </c>
      <c r="D28" s="113" t="e">
        <f t="shared" si="0"/>
        <v>#REF!</v>
      </c>
      <c r="E28" s="128">
        <f t="shared" si="1"/>
        <v>0</v>
      </c>
      <c r="F28" s="112" t="e">
        <f>VLOOKUP(A28,'RAW MATERIALS'!$B$4:$I$206,5,FALSE)</f>
        <v>#REF!</v>
      </c>
    </row>
    <row r="29" spans="1:6" s="114" customFormat="1" ht="14.25" customHeight="1">
      <c r="A29" s="78" t="e">
        <f>'RAW MATERIALS'!#REF!</f>
        <v>#REF!</v>
      </c>
      <c r="B29" s="111" t="e">
        <f>SUMPRODUCT(('Materials bought'!$A$4:$A$3999=$A29)*('Materials bought'!$B$4:$B$3999))-SUMPRODUCT(('Materials used'!$A$4:$A$4297=$A29)*('Materials used'!$B$4:$B$4297))</f>
        <v>#REF!</v>
      </c>
      <c r="C29" s="112" t="e">
        <f>VLOOKUP(A29,'RAW MATERIALS'!$B$4:$H$206,3,FALSE)</f>
        <v>#REF!</v>
      </c>
      <c r="D29" s="113" t="e">
        <f t="shared" si="0"/>
        <v>#REF!</v>
      </c>
      <c r="E29" s="128">
        <f t="shared" si="1"/>
        <v>0</v>
      </c>
      <c r="F29" s="112" t="e">
        <f>VLOOKUP(A29,'RAW MATERIALS'!$B$4:$I$206,5,FALSE)</f>
        <v>#REF!</v>
      </c>
    </row>
    <row r="30" spans="1:6" s="114" customFormat="1" ht="14.25" customHeight="1">
      <c r="A30" s="78" t="e">
        <f>'RAW MATERIALS'!#REF!</f>
        <v>#REF!</v>
      </c>
      <c r="B30" s="111" t="e">
        <f>SUMPRODUCT(('Materials bought'!$A$4:$A$3999=$A30)*('Materials bought'!$B$4:$B$3999))-SUMPRODUCT(('Materials used'!$A$4:$A$4297=$A30)*('Materials used'!$B$4:$B$4297))</f>
        <v>#REF!</v>
      </c>
      <c r="C30" s="112" t="e">
        <f>VLOOKUP(A30,'RAW MATERIALS'!$B$4:$H$206,3,FALSE)</f>
        <v>#REF!</v>
      </c>
      <c r="D30" s="113" t="e">
        <f t="shared" si="0"/>
        <v>#REF!</v>
      </c>
      <c r="E30" s="128">
        <f t="shared" si="1"/>
        <v>0</v>
      </c>
      <c r="F30" s="112" t="e">
        <f>VLOOKUP(A30,'RAW MATERIALS'!$B$4:$I$206,5,FALSE)</f>
        <v>#REF!</v>
      </c>
    </row>
    <row r="31" spans="1:6" s="114" customFormat="1" ht="14.25" customHeight="1">
      <c r="A31" s="78" t="e">
        <f>'RAW MATERIALS'!#REF!</f>
        <v>#REF!</v>
      </c>
      <c r="B31" s="111" t="e">
        <f>SUMPRODUCT(('Materials bought'!$A$4:$A$3999=$A31)*('Materials bought'!$B$4:$B$3999))-SUMPRODUCT(('Materials used'!$A$4:$A$4297=$A31)*('Materials used'!$B$4:$B$4297))</f>
        <v>#REF!</v>
      </c>
      <c r="C31" s="112" t="e">
        <f>VLOOKUP(A31,'RAW MATERIALS'!$B$4:$H$206,3,FALSE)</f>
        <v>#REF!</v>
      </c>
      <c r="D31" s="113" t="e">
        <f t="shared" si="0"/>
        <v>#REF!</v>
      </c>
      <c r="E31" s="128">
        <f t="shared" si="1"/>
        <v>0</v>
      </c>
      <c r="F31" s="112" t="e">
        <f>VLOOKUP(A31,'RAW MATERIALS'!$B$4:$I$206,5,FALSE)</f>
        <v>#REF!</v>
      </c>
    </row>
    <row r="32" spans="1:6" s="114" customFormat="1" ht="14.25" customHeight="1">
      <c r="A32" s="78" t="e">
        <f>'RAW MATERIALS'!#REF!</f>
        <v>#REF!</v>
      </c>
      <c r="B32" s="111" t="e">
        <f>SUMPRODUCT(('Materials bought'!$A$4:$A$3999=$A32)*('Materials bought'!$B$4:$B$3999))-SUMPRODUCT(('Materials used'!$A$4:$A$4297=$A32)*('Materials used'!$B$4:$B$4297))</f>
        <v>#REF!</v>
      </c>
      <c r="C32" s="112" t="e">
        <f>VLOOKUP(A32,'RAW MATERIALS'!$B$4:$H$206,3,FALSE)</f>
        <v>#REF!</v>
      </c>
      <c r="D32" s="113" t="e">
        <f t="shared" si="0"/>
        <v>#REF!</v>
      </c>
      <c r="E32" s="128">
        <f t="shared" si="1"/>
        <v>0</v>
      </c>
      <c r="F32" s="112" t="e">
        <f>VLOOKUP(A32,'RAW MATERIALS'!$B$4:$I$206,5,FALSE)</f>
        <v>#REF!</v>
      </c>
    </row>
    <row r="33" spans="1:6" s="114" customFormat="1" ht="14.25" customHeight="1">
      <c r="A33" s="78" t="e">
        <f>'RAW MATERIALS'!#REF!</f>
        <v>#REF!</v>
      </c>
      <c r="B33" s="111" t="e">
        <f>SUMPRODUCT(('Materials bought'!$A$4:$A$3999=$A33)*('Materials bought'!$B$4:$B$3999))-SUMPRODUCT(('Materials used'!$A$4:$A$4297=$A33)*('Materials used'!$B$4:$B$4297))</f>
        <v>#REF!</v>
      </c>
      <c r="C33" s="112" t="e">
        <f>VLOOKUP(A33,'RAW MATERIALS'!$B$4:$H$206,3,FALSE)</f>
        <v>#REF!</v>
      </c>
      <c r="D33" s="113" t="e">
        <f t="shared" si="0"/>
        <v>#REF!</v>
      </c>
      <c r="E33" s="128">
        <f t="shared" si="1"/>
        <v>0</v>
      </c>
      <c r="F33" s="112" t="e">
        <f>VLOOKUP(A33,'RAW MATERIALS'!$B$4:$I$206,5,FALSE)</f>
        <v>#REF!</v>
      </c>
    </row>
    <row r="34" spans="1:6" s="114" customFormat="1" ht="14.25" customHeight="1">
      <c r="A34" s="78" t="e">
        <f>'RAW MATERIALS'!#REF!</f>
        <v>#REF!</v>
      </c>
      <c r="B34" s="111" t="e">
        <f>SUMPRODUCT(('Materials bought'!$A$4:$A$3999=$A34)*('Materials bought'!$B$4:$B$3999))-SUMPRODUCT(('Materials used'!$A$4:$A$4297=$A34)*('Materials used'!$B$4:$B$4297))</f>
        <v>#REF!</v>
      </c>
      <c r="C34" s="112" t="e">
        <f>VLOOKUP(A34,'RAW MATERIALS'!$B$4:$H$206,3,FALSE)</f>
        <v>#REF!</v>
      </c>
      <c r="D34" s="113" t="e">
        <f t="shared" si="0"/>
        <v>#REF!</v>
      </c>
      <c r="E34" s="128">
        <f t="shared" si="1"/>
        <v>0</v>
      </c>
      <c r="F34" s="112" t="e">
        <f>VLOOKUP(A34,'RAW MATERIALS'!$B$4:$I$206,5,FALSE)</f>
        <v>#REF!</v>
      </c>
    </row>
    <row r="35" spans="1:6" s="114" customFormat="1" ht="14.25" customHeight="1">
      <c r="A35" s="78" t="e">
        <f>'RAW MATERIALS'!#REF!</f>
        <v>#REF!</v>
      </c>
      <c r="B35" s="111" t="e">
        <f>SUMPRODUCT(('Materials bought'!$A$4:$A$3999=$A35)*('Materials bought'!$B$4:$B$3999))-SUMPRODUCT(('Materials used'!$A$4:$A$4297=$A35)*('Materials used'!$B$4:$B$4297))</f>
        <v>#REF!</v>
      </c>
      <c r="C35" s="112" t="e">
        <f>VLOOKUP(A35,'RAW MATERIALS'!$B$4:$H$206,3,FALSE)</f>
        <v>#REF!</v>
      </c>
      <c r="D35" s="113" t="e">
        <f t="shared" si="0"/>
        <v>#REF!</v>
      </c>
      <c r="E35" s="128">
        <f t="shared" si="1"/>
        <v>0</v>
      </c>
      <c r="F35" s="112" t="e">
        <f>VLOOKUP(A35,'RAW MATERIALS'!$B$4:$I$206,5,FALSE)</f>
        <v>#REF!</v>
      </c>
    </row>
    <row r="36" spans="1:6" s="114" customFormat="1" ht="14.25" customHeight="1">
      <c r="A36" s="78" t="e">
        <f>'RAW MATERIALS'!#REF!</f>
        <v>#REF!</v>
      </c>
      <c r="B36" s="111" t="e">
        <f>SUMPRODUCT(('Materials bought'!$A$4:$A$3999=$A36)*('Materials bought'!$B$4:$B$3999))-SUMPRODUCT(('Materials used'!$A$4:$A$4297=$A36)*('Materials used'!$B$4:$B$4297))</f>
        <v>#REF!</v>
      </c>
      <c r="C36" s="112" t="e">
        <f>VLOOKUP(A36,'RAW MATERIALS'!$B$4:$H$206,3,FALSE)</f>
        <v>#REF!</v>
      </c>
      <c r="D36" s="113" t="e">
        <f t="shared" si="0"/>
        <v>#REF!</v>
      </c>
      <c r="E36" s="128">
        <f t="shared" si="1"/>
        <v>0</v>
      </c>
      <c r="F36" s="112" t="e">
        <f>VLOOKUP(A36,'RAW MATERIALS'!$B$4:$I$206,5,FALSE)</f>
        <v>#REF!</v>
      </c>
    </row>
    <row r="37" spans="1:6" s="114" customFormat="1" ht="14.25" customHeight="1">
      <c r="A37" s="78" t="e">
        <f>'RAW MATERIALS'!#REF!</f>
        <v>#REF!</v>
      </c>
      <c r="B37" s="111" t="e">
        <f>SUMPRODUCT(('Materials bought'!$A$4:$A$3999=$A37)*('Materials bought'!$B$4:$B$3999))-SUMPRODUCT(('Materials used'!$A$4:$A$4297=$A37)*('Materials used'!$B$4:$B$4297))</f>
        <v>#REF!</v>
      </c>
      <c r="C37" s="112" t="e">
        <f>VLOOKUP(A37,'RAW MATERIALS'!$B$4:$H$206,3,FALSE)</f>
        <v>#REF!</v>
      </c>
      <c r="D37" s="113" t="e">
        <f t="shared" si="0"/>
        <v>#REF!</v>
      </c>
      <c r="E37" s="128">
        <f t="shared" si="1"/>
        <v>0</v>
      </c>
      <c r="F37" s="112" t="e">
        <f>VLOOKUP(A37,'RAW MATERIALS'!$B$4:$I$206,5,FALSE)</f>
        <v>#REF!</v>
      </c>
    </row>
    <row r="38" spans="1:6" s="114" customFormat="1" ht="14.25" customHeight="1">
      <c r="A38" s="78" t="e">
        <f>'RAW MATERIALS'!#REF!</f>
        <v>#REF!</v>
      </c>
      <c r="B38" s="111" t="e">
        <f>SUMPRODUCT(('Materials bought'!$A$4:$A$3999=$A38)*('Materials bought'!$B$4:$B$3999))-SUMPRODUCT(('Materials used'!$A$4:$A$4297=$A38)*('Materials used'!$B$4:$B$4297))</f>
        <v>#REF!</v>
      </c>
      <c r="C38" s="112" t="e">
        <f>VLOOKUP(A38,'RAW MATERIALS'!$B$4:$H$206,3,FALSE)</f>
        <v>#REF!</v>
      </c>
      <c r="D38" s="113" t="e">
        <f t="shared" si="0"/>
        <v>#REF!</v>
      </c>
      <c r="E38" s="128">
        <f t="shared" si="1"/>
        <v>0</v>
      </c>
      <c r="F38" s="112" t="e">
        <f>VLOOKUP(A38,'RAW MATERIALS'!$B$4:$I$206,5,FALSE)</f>
        <v>#REF!</v>
      </c>
    </row>
    <row r="39" spans="1:6" s="114" customFormat="1" ht="14.25" customHeight="1">
      <c r="A39" s="78" t="e">
        <f>'RAW MATERIALS'!#REF!</f>
        <v>#REF!</v>
      </c>
      <c r="B39" s="111" t="e">
        <f>SUMPRODUCT(('Materials bought'!$A$4:$A$3999=$A39)*('Materials bought'!$B$4:$B$3999))-SUMPRODUCT(('Materials used'!$A$4:$A$4297=$A39)*('Materials used'!$B$4:$B$4297))</f>
        <v>#REF!</v>
      </c>
      <c r="C39" s="112" t="e">
        <f>VLOOKUP(A39,'RAW MATERIALS'!$B$4:$H$206,3,FALSE)</f>
        <v>#REF!</v>
      </c>
      <c r="D39" s="113" t="e">
        <f t="shared" si="0"/>
        <v>#REF!</v>
      </c>
      <c r="E39" s="128">
        <f t="shared" si="1"/>
        <v>0</v>
      </c>
      <c r="F39" s="112" t="e">
        <f>VLOOKUP(A39,'RAW MATERIALS'!$B$4:$I$206,5,FALSE)</f>
        <v>#REF!</v>
      </c>
    </row>
    <row r="40" spans="1:6" s="105" customFormat="1" ht="14.25" customHeight="1">
      <c r="A40" s="78" t="e">
        <f>'RAW MATERIALS'!#REF!</f>
        <v>#REF!</v>
      </c>
      <c r="B40" s="111" t="e">
        <f>SUMPRODUCT(('Materials bought'!$A$4:$A$3999=$A40)*('Materials bought'!$B$4:$B$3999))-SUMPRODUCT(('Materials used'!$A$4:$A$4297=$A40)*('Materials used'!$B$4:$B$4297))</f>
        <v>#REF!</v>
      </c>
      <c r="C40" s="112" t="e">
        <f>VLOOKUP(A40,'RAW MATERIALS'!$B$4:$H$206,3,FALSE)</f>
        <v>#REF!</v>
      </c>
      <c r="D40" s="113" t="e">
        <f t="shared" si="0"/>
        <v>#REF!</v>
      </c>
      <c r="E40" s="128">
        <f t="shared" si="1"/>
        <v>0</v>
      </c>
      <c r="F40" s="112" t="e">
        <f>VLOOKUP(A40,'RAW MATERIALS'!$B$4:$I$206,5,FALSE)</f>
        <v>#REF!</v>
      </c>
    </row>
    <row r="41" spans="1:6" s="114" customFormat="1" ht="14.25" customHeight="1">
      <c r="A41" s="78" t="e">
        <f>'RAW MATERIALS'!#REF!</f>
        <v>#REF!</v>
      </c>
      <c r="B41" s="111" t="e">
        <f>SUMPRODUCT(('Materials bought'!$A$4:$A$3999=$A41)*('Materials bought'!$B$4:$B$3999))-SUMPRODUCT(('Materials used'!$A$4:$A$4297=$A41)*('Materials used'!$B$4:$B$4297))</f>
        <v>#REF!</v>
      </c>
      <c r="C41" s="112" t="e">
        <f>VLOOKUP(A41,'RAW MATERIALS'!$B$4:$H$206,3,FALSE)</f>
        <v>#REF!</v>
      </c>
      <c r="D41" s="113" t="e">
        <f t="shared" si="0"/>
        <v>#REF!</v>
      </c>
      <c r="E41" s="128">
        <f t="shared" si="1"/>
        <v>0</v>
      </c>
      <c r="F41" s="112" t="e">
        <f>VLOOKUP(A41,'RAW MATERIALS'!$B$4:$I$206,5,FALSE)</f>
        <v>#REF!</v>
      </c>
    </row>
    <row r="42" spans="1:6" s="114" customFormat="1" ht="14.25" customHeight="1">
      <c r="A42" s="78" t="e">
        <f>'RAW MATERIALS'!#REF!</f>
        <v>#REF!</v>
      </c>
      <c r="B42" s="111" t="e">
        <f>SUMPRODUCT(('Materials bought'!$A$4:$A$3999=$A42)*('Materials bought'!$B$4:$B$3999))-SUMPRODUCT(('Materials used'!$A$4:$A$4297=$A42)*('Materials used'!$B$4:$B$4297))</f>
        <v>#REF!</v>
      </c>
      <c r="C42" s="112" t="e">
        <f>VLOOKUP(A42,'RAW MATERIALS'!$B$4:$H$206,3,FALSE)</f>
        <v>#REF!</v>
      </c>
      <c r="D42" s="113" t="e">
        <f t="shared" si="0"/>
        <v>#REF!</v>
      </c>
      <c r="E42" s="128">
        <f t="shared" si="1"/>
        <v>0</v>
      </c>
      <c r="F42" s="112" t="e">
        <f>VLOOKUP(A42,'RAW MATERIALS'!$B$4:$I$206,5,FALSE)</f>
        <v>#REF!</v>
      </c>
    </row>
    <row r="43" spans="1:6" s="114" customFormat="1" ht="14.25" customHeight="1">
      <c r="A43" s="78" t="e">
        <f>'RAW MATERIALS'!#REF!</f>
        <v>#REF!</v>
      </c>
      <c r="B43" s="111" t="e">
        <f>SUMPRODUCT(('Materials bought'!$A$4:$A$3999=$A43)*('Materials bought'!$B$4:$B$3999))-SUMPRODUCT(('Materials used'!$A$4:$A$4297=$A43)*('Materials used'!$B$4:$B$4297))</f>
        <v>#REF!</v>
      </c>
      <c r="C43" s="112" t="e">
        <f>VLOOKUP(A43,'RAW MATERIALS'!$B$4:$H$206,3,FALSE)</f>
        <v>#REF!</v>
      </c>
      <c r="D43" s="113" t="e">
        <f t="shared" si="0"/>
        <v>#REF!</v>
      </c>
      <c r="E43" s="128">
        <f t="shared" si="1"/>
        <v>0</v>
      </c>
      <c r="F43" s="112" t="e">
        <f>VLOOKUP(A43,'RAW MATERIALS'!$B$4:$I$206,5,FALSE)</f>
        <v>#REF!</v>
      </c>
    </row>
    <row r="44" spans="1:6" s="114" customFormat="1" ht="14.25" customHeight="1">
      <c r="A44" s="78" t="e">
        <f>'RAW MATERIALS'!#REF!</f>
        <v>#REF!</v>
      </c>
      <c r="B44" s="111" t="e">
        <f>SUMPRODUCT(('Materials bought'!$A$4:$A$3999=$A44)*('Materials bought'!$B$4:$B$3999))-SUMPRODUCT(('Materials used'!$A$4:$A$4297=$A44)*('Materials used'!$B$4:$B$4297))</f>
        <v>#REF!</v>
      </c>
      <c r="C44" s="112" t="e">
        <f>VLOOKUP(A44,'RAW MATERIALS'!$B$4:$H$206,3,FALSE)</f>
        <v>#REF!</v>
      </c>
      <c r="D44" s="113" t="e">
        <f t="shared" si="0"/>
        <v>#REF!</v>
      </c>
      <c r="E44" s="128">
        <f t="shared" si="1"/>
        <v>0</v>
      </c>
      <c r="F44" s="112" t="e">
        <f>VLOOKUP(A44,'RAW MATERIALS'!$B$4:$I$206,5,FALSE)</f>
        <v>#REF!</v>
      </c>
    </row>
    <row r="45" spans="1:6" s="114" customFormat="1" ht="14.25" customHeight="1">
      <c r="A45" s="78" t="e">
        <f>'RAW MATERIALS'!#REF!</f>
        <v>#REF!</v>
      </c>
      <c r="B45" s="111" t="e">
        <f>SUMPRODUCT(('Materials bought'!$A$4:$A$3999=$A45)*('Materials bought'!$B$4:$B$3999))-SUMPRODUCT(('Materials used'!$A$4:$A$4297=$A45)*('Materials used'!$B$4:$B$4297))</f>
        <v>#REF!</v>
      </c>
      <c r="C45" s="112" t="e">
        <f>VLOOKUP(A45,'RAW MATERIALS'!$B$4:$H$206,3,FALSE)</f>
        <v>#REF!</v>
      </c>
      <c r="D45" s="113" t="e">
        <f t="shared" si="0"/>
        <v>#REF!</v>
      </c>
      <c r="E45" s="128">
        <f t="shared" si="1"/>
        <v>0</v>
      </c>
      <c r="F45" s="112" t="e">
        <f>VLOOKUP(A45,'RAW MATERIALS'!$B$4:$I$206,5,FALSE)</f>
        <v>#REF!</v>
      </c>
    </row>
    <row r="46" spans="1:6" s="105" customFormat="1" ht="14.25" customHeight="1">
      <c r="A46" s="78" t="e">
        <f>'RAW MATERIALS'!#REF!</f>
        <v>#REF!</v>
      </c>
      <c r="B46" s="111" t="e">
        <f>SUMPRODUCT(('Materials bought'!$A$4:$A$3999=$A46)*('Materials bought'!$B$4:$B$3999))-SUMPRODUCT(('Materials used'!$A$4:$A$4297=$A46)*('Materials used'!$B$4:$B$4297))</f>
        <v>#REF!</v>
      </c>
      <c r="C46" s="112" t="e">
        <f>VLOOKUP(A46,'RAW MATERIALS'!$B$4:$H$206,3,FALSE)</f>
        <v>#REF!</v>
      </c>
      <c r="D46" s="113" t="e">
        <f t="shared" si="0"/>
        <v>#REF!</v>
      </c>
      <c r="E46" s="128">
        <f t="shared" si="1"/>
        <v>0</v>
      </c>
      <c r="F46" s="112" t="e">
        <f>VLOOKUP(A46,'RAW MATERIALS'!$B$4:$I$206,5,FALSE)</f>
        <v>#REF!</v>
      </c>
    </row>
    <row r="47" spans="1:6" s="114" customFormat="1" ht="14.25" customHeight="1">
      <c r="A47" s="78" t="e">
        <f>'RAW MATERIALS'!#REF!</f>
        <v>#REF!</v>
      </c>
      <c r="B47" s="111" t="e">
        <f>SUMPRODUCT(('Materials bought'!$A$4:$A$3999=$A47)*('Materials bought'!$B$4:$B$3999))-SUMPRODUCT(('Materials used'!$A$4:$A$4297=$A47)*('Materials used'!$B$4:$B$4297))</f>
        <v>#REF!</v>
      </c>
      <c r="C47" s="112" t="e">
        <f>VLOOKUP(A47,'RAW MATERIALS'!$B$4:$H$206,3,FALSE)</f>
        <v>#REF!</v>
      </c>
      <c r="D47" s="113" t="e">
        <f t="shared" si="0"/>
        <v>#REF!</v>
      </c>
      <c r="E47" s="128">
        <f t="shared" si="1"/>
        <v>0</v>
      </c>
      <c r="F47" s="112" t="e">
        <f>VLOOKUP(A47,'RAW MATERIALS'!$B$4:$I$206,5,FALSE)</f>
        <v>#REF!</v>
      </c>
    </row>
    <row r="48" spans="1:6" s="114" customFormat="1" ht="14.25" customHeight="1">
      <c r="A48" s="78" t="e">
        <f>'RAW MATERIALS'!#REF!</f>
        <v>#REF!</v>
      </c>
      <c r="B48" s="111" t="e">
        <f>SUMPRODUCT(('Materials bought'!$A$4:$A$3999=$A48)*('Materials bought'!$B$4:$B$3999))-SUMPRODUCT(('Materials used'!$A$4:$A$4297=$A48)*('Materials used'!$B$4:$B$4297))</f>
        <v>#REF!</v>
      </c>
      <c r="C48" s="112" t="e">
        <f>VLOOKUP(A48,'RAW MATERIALS'!$B$4:$H$206,3,FALSE)</f>
        <v>#REF!</v>
      </c>
      <c r="D48" s="113" t="e">
        <f t="shared" si="0"/>
        <v>#REF!</v>
      </c>
      <c r="E48" s="128">
        <f t="shared" si="1"/>
        <v>0</v>
      </c>
      <c r="F48" s="112" t="e">
        <f>VLOOKUP(A48,'RAW MATERIALS'!$B$4:$I$206,5,FALSE)</f>
        <v>#REF!</v>
      </c>
    </row>
    <row r="49" spans="1:6" s="114" customFormat="1" ht="14.25" customHeight="1">
      <c r="A49" s="78" t="e">
        <f>'RAW MATERIALS'!#REF!</f>
        <v>#REF!</v>
      </c>
      <c r="B49" s="111" t="e">
        <f>SUMPRODUCT(('Materials bought'!$A$4:$A$3999=$A49)*('Materials bought'!$B$4:$B$3999))-SUMPRODUCT(('Materials used'!$A$4:$A$4297=$A49)*('Materials used'!$B$4:$B$4297))</f>
        <v>#REF!</v>
      </c>
      <c r="C49" s="112" t="e">
        <f>VLOOKUP(A49,'RAW MATERIALS'!$B$4:$H$206,3,FALSE)</f>
        <v>#REF!</v>
      </c>
      <c r="D49" s="113" t="e">
        <f t="shared" si="0"/>
        <v>#REF!</v>
      </c>
      <c r="E49" s="128">
        <f t="shared" si="1"/>
        <v>0</v>
      </c>
      <c r="F49" s="112" t="e">
        <f>VLOOKUP(A49,'RAW MATERIALS'!$B$4:$I$206,5,FALSE)</f>
        <v>#REF!</v>
      </c>
    </row>
    <row r="50" spans="1:6" s="114" customFormat="1" ht="14.25" customHeight="1">
      <c r="A50" s="78" t="e">
        <f>'RAW MATERIALS'!#REF!</f>
        <v>#REF!</v>
      </c>
      <c r="B50" s="111" t="e">
        <f>SUMPRODUCT(('Materials bought'!$A$4:$A$3999=$A50)*('Materials bought'!$B$4:$B$3999))-SUMPRODUCT(('Materials used'!$A$4:$A$4297=$A50)*('Materials used'!$B$4:$B$4297))</f>
        <v>#REF!</v>
      </c>
      <c r="C50" s="112" t="e">
        <f>VLOOKUP(A50,'RAW MATERIALS'!$B$4:$H$206,3,FALSE)</f>
        <v>#REF!</v>
      </c>
      <c r="D50" s="113" t="e">
        <f t="shared" si="0"/>
        <v>#REF!</v>
      </c>
      <c r="E50" s="128">
        <f t="shared" si="1"/>
        <v>0</v>
      </c>
      <c r="F50" s="112" t="e">
        <f>VLOOKUP(A50,'RAW MATERIALS'!$B$4:$I$206,5,FALSE)</f>
        <v>#REF!</v>
      </c>
    </row>
    <row r="51" spans="1:6" s="114" customFormat="1" ht="14.25" customHeight="1">
      <c r="A51" s="78" t="e">
        <f>'RAW MATERIALS'!#REF!</f>
        <v>#REF!</v>
      </c>
      <c r="B51" s="111" t="e">
        <f>SUMPRODUCT(('Materials bought'!$A$4:$A$3999=$A51)*('Materials bought'!$B$4:$B$3999))-SUMPRODUCT(('Materials used'!$A$4:$A$4297=$A51)*('Materials used'!$B$4:$B$4297))</f>
        <v>#REF!</v>
      </c>
      <c r="C51" s="112" t="e">
        <f>VLOOKUP(A51,'RAW MATERIALS'!$B$4:$H$206,3,FALSE)</f>
        <v>#REF!</v>
      </c>
      <c r="D51" s="113" t="e">
        <f t="shared" si="0"/>
        <v>#REF!</v>
      </c>
      <c r="E51" s="128">
        <f t="shared" si="1"/>
        <v>0</v>
      </c>
      <c r="F51" s="112" t="e">
        <f>VLOOKUP(A51,'RAW MATERIALS'!$B$4:$I$206,5,FALSE)</f>
        <v>#REF!</v>
      </c>
    </row>
    <row r="52" spans="1:6" s="114" customFormat="1" ht="14.25" customHeight="1">
      <c r="A52" s="78" t="e">
        <f>'RAW MATERIALS'!#REF!</f>
        <v>#REF!</v>
      </c>
      <c r="B52" s="111" t="e">
        <f>SUMPRODUCT(('Materials bought'!$A$4:$A$3999=$A52)*('Materials bought'!$B$4:$B$3999))-SUMPRODUCT(('Materials used'!$A$4:$A$4297=$A52)*('Materials used'!$B$4:$B$4297))</f>
        <v>#REF!</v>
      </c>
      <c r="C52" s="112" t="e">
        <f>VLOOKUP(A52,'RAW MATERIALS'!$B$4:$H$206,3,FALSE)</f>
        <v>#REF!</v>
      </c>
      <c r="D52" s="113" t="e">
        <f t="shared" si="0"/>
        <v>#REF!</v>
      </c>
      <c r="E52" s="128">
        <f t="shared" si="1"/>
        <v>0</v>
      </c>
      <c r="F52" s="112" t="e">
        <f>VLOOKUP(A52,'RAW MATERIALS'!$B$4:$I$206,5,FALSE)</f>
        <v>#REF!</v>
      </c>
    </row>
    <row r="53" spans="1:6" s="114" customFormat="1" ht="14.25" customHeight="1">
      <c r="A53" s="78" t="e">
        <f>'RAW MATERIALS'!#REF!</f>
        <v>#REF!</v>
      </c>
      <c r="B53" s="111" t="e">
        <f>SUMPRODUCT(('Materials bought'!$A$4:$A$3999=$A53)*('Materials bought'!$B$4:$B$3999))-SUMPRODUCT(('Materials used'!$A$4:$A$4297=$A53)*('Materials used'!$B$4:$B$4297))</f>
        <v>#REF!</v>
      </c>
      <c r="C53" s="112" t="e">
        <f>VLOOKUP(A53,'RAW MATERIALS'!$B$4:$H$206,3,FALSE)</f>
        <v>#REF!</v>
      </c>
      <c r="D53" s="113" t="e">
        <f t="shared" si="0"/>
        <v>#REF!</v>
      </c>
      <c r="E53" s="128">
        <f t="shared" si="1"/>
        <v>0</v>
      </c>
      <c r="F53" s="112" t="e">
        <f>VLOOKUP(A53,'RAW MATERIALS'!$B$4:$I$206,5,FALSE)</f>
        <v>#REF!</v>
      </c>
    </row>
    <row r="54" spans="1:6" s="114" customFormat="1" ht="14.25" customHeight="1">
      <c r="A54" s="78" t="e">
        <f>'RAW MATERIALS'!#REF!</f>
        <v>#REF!</v>
      </c>
      <c r="B54" s="111" t="e">
        <f>SUMPRODUCT(('Materials bought'!$A$4:$A$3999=$A54)*('Materials bought'!$B$4:$B$3999))-SUMPRODUCT(('Materials used'!$A$4:$A$4297=$A54)*('Materials used'!$B$4:$B$4297))</f>
        <v>#REF!</v>
      </c>
      <c r="C54" s="112" t="e">
        <f>VLOOKUP(A54,'RAW MATERIALS'!$B$4:$H$206,3,FALSE)</f>
        <v>#REF!</v>
      </c>
      <c r="D54" s="113" t="e">
        <f t="shared" si="0"/>
        <v>#REF!</v>
      </c>
      <c r="E54" s="128">
        <f t="shared" si="1"/>
        <v>0</v>
      </c>
      <c r="F54" s="112" t="e">
        <f>VLOOKUP(A54,'RAW MATERIALS'!$B$4:$I$206,5,FALSE)</f>
        <v>#REF!</v>
      </c>
    </row>
    <row r="55" spans="1:6" s="114" customFormat="1" ht="14.25" customHeight="1">
      <c r="A55" s="78" t="e">
        <f>'RAW MATERIALS'!#REF!</f>
        <v>#REF!</v>
      </c>
      <c r="B55" s="111" t="e">
        <f>SUMPRODUCT(('Materials bought'!$A$4:$A$3999=$A55)*('Materials bought'!$B$4:$B$3999))-SUMPRODUCT(('Materials used'!$A$4:$A$4297=$A55)*('Materials used'!$B$4:$B$4297))</f>
        <v>#REF!</v>
      </c>
      <c r="C55" s="112" t="e">
        <f>VLOOKUP(A55,'RAW MATERIALS'!$B$4:$H$206,3,FALSE)</f>
        <v>#REF!</v>
      </c>
      <c r="D55" s="113" t="e">
        <f t="shared" si="0"/>
        <v>#REF!</v>
      </c>
      <c r="E55" s="128">
        <f t="shared" si="1"/>
        <v>0</v>
      </c>
      <c r="F55" s="112" t="e">
        <f>VLOOKUP(A55,'RAW MATERIALS'!$B$4:$I$206,5,FALSE)</f>
        <v>#REF!</v>
      </c>
    </row>
    <row r="56" spans="1:6" s="114" customFormat="1" ht="14.25" customHeight="1">
      <c r="A56" s="78" t="e">
        <f>'RAW MATERIALS'!#REF!</f>
        <v>#REF!</v>
      </c>
      <c r="B56" s="111" t="e">
        <f>SUMPRODUCT(('Materials bought'!$A$4:$A$3999=$A56)*('Materials bought'!$B$4:$B$3999))-SUMPRODUCT(('Materials used'!$A$4:$A$4297=$A56)*('Materials used'!$B$4:$B$4297))</f>
        <v>#REF!</v>
      </c>
      <c r="C56" s="112" t="e">
        <f>VLOOKUP(A56,'RAW MATERIALS'!$B$4:$H$206,3,FALSE)</f>
        <v>#REF!</v>
      </c>
      <c r="D56" s="113" t="e">
        <f t="shared" si="0"/>
        <v>#REF!</v>
      </c>
      <c r="E56" s="128">
        <f t="shared" si="1"/>
        <v>0</v>
      </c>
      <c r="F56" s="112" t="e">
        <f>VLOOKUP(A56,'RAW MATERIALS'!$B$4:$I$206,5,FALSE)</f>
        <v>#REF!</v>
      </c>
    </row>
    <row r="57" spans="1:6" s="114" customFormat="1" ht="14.25" customHeight="1">
      <c r="A57" s="78" t="e">
        <f>'RAW MATERIALS'!#REF!</f>
        <v>#REF!</v>
      </c>
      <c r="B57" s="111" t="e">
        <f>SUMPRODUCT(('Materials bought'!$A$4:$A$3999=$A57)*('Materials bought'!$B$4:$B$3999))-SUMPRODUCT(('Materials used'!$A$4:$A$4297=$A57)*('Materials used'!$B$4:$B$4297))</f>
        <v>#REF!</v>
      </c>
      <c r="C57" s="112" t="e">
        <f>VLOOKUP(A57,'RAW MATERIALS'!$B$4:$H$206,3,FALSE)</f>
        <v>#REF!</v>
      </c>
      <c r="D57" s="113" t="e">
        <f t="shared" si="0"/>
        <v>#REF!</v>
      </c>
      <c r="E57" s="128">
        <f t="shared" si="1"/>
        <v>0</v>
      </c>
      <c r="F57" s="112" t="e">
        <f>VLOOKUP(A57,'RAW MATERIALS'!$B$4:$I$206,5,FALSE)</f>
        <v>#REF!</v>
      </c>
    </row>
    <row r="58" spans="1:6" s="114" customFormat="1" ht="14.25" customHeight="1">
      <c r="A58" s="78" t="e">
        <f>'RAW MATERIALS'!#REF!</f>
        <v>#REF!</v>
      </c>
      <c r="B58" s="111" t="e">
        <f>SUMPRODUCT(('Materials bought'!$A$4:$A$3999=$A58)*('Materials bought'!$B$4:$B$3999))-SUMPRODUCT(('Materials used'!$A$4:$A$4297=$A58)*('Materials used'!$B$4:$B$4297))</f>
        <v>#REF!</v>
      </c>
      <c r="C58" s="112" t="e">
        <f>VLOOKUP(A58,'RAW MATERIALS'!$B$4:$H$206,3,FALSE)</f>
        <v>#REF!</v>
      </c>
      <c r="D58" s="113" t="e">
        <f t="shared" si="0"/>
        <v>#REF!</v>
      </c>
      <c r="E58" s="128">
        <f t="shared" si="1"/>
        <v>0</v>
      </c>
      <c r="F58" s="112" t="e">
        <f>VLOOKUP(A58,'RAW MATERIALS'!$B$4:$I$206,5,FALSE)</f>
        <v>#REF!</v>
      </c>
    </row>
    <row r="59" spans="1:6" s="114" customFormat="1" ht="14.25" customHeight="1">
      <c r="A59" s="78" t="e">
        <f>'RAW MATERIALS'!#REF!</f>
        <v>#REF!</v>
      </c>
      <c r="B59" s="111" t="e">
        <f>SUMPRODUCT(('Materials bought'!$A$4:$A$3999=$A59)*('Materials bought'!$B$4:$B$3999))-SUMPRODUCT(('Materials used'!$A$4:$A$4297=$A59)*('Materials used'!$B$4:$B$4297))</f>
        <v>#REF!</v>
      </c>
      <c r="C59" s="112" t="e">
        <f>VLOOKUP(A59,'RAW MATERIALS'!$B$4:$H$206,3,FALSE)</f>
        <v>#REF!</v>
      </c>
      <c r="D59" s="113" t="e">
        <f t="shared" si="0"/>
        <v>#REF!</v>
      </c>
      <c r="E59" s="128">
        <f t="shared" si="1"/>
        <v>0</v>
      </c>
      <c r="F59" s="112" t="e">
        <f>VLOOKUP(A59,'RAW MATERIALS'!$B$4:$I$206,5,FALSE)</f>
        <v>#REF!</v>
      </c>
    </row>
    <row r="60" spans="1:6" s="114" customFormat="1" ht="14.25" customHeight="1">
      <c r="A60" s="78" t="e">
        <f>'RAW MATERIALS'!#REF!</f>
        <v>#REF!</v>
      </c>
      <c r="B60" s="111" t="e">
        <f>SUMPRODUCT(('Materials bought'!$A$4:$A$3999=$A60)*('Materials bought'!$B$4:$B$3999))-SUMPRODUCT(('Materials used'!$A$4:$A$4297=$A60)*('Materials used'!$B$4:$B$4297))</f>
        <v>#REF!</v>
      </c>
      <c r="C60" s="112" t="e">
        <f>VLOOKUP(A60,'RAW MATERIALS'!$B$4:$H$206,3,FALSE)</f>
        <v>#REF!</v>
      </c>
      <c r="D60" s="113" t="e">
        <f t="shared" si="0"/>
        <v>#REF!</v>
      </c>
      <c r="E60" s="128">
        <f t="shared" si="1"/>
        <v>0</v>
      </c>
      <c r="F60" s="112" t="e">
        <f>VLOOKUP(A60,'RAW MATERIALS'!$B$4:$I$206,5,FALSE)</f>
        <v>#REF!</v>
      </c>
    </row>
    <row r="61" spans="1:6" s="114" customFormat="1" ht="14.25" customHeight="1">
      <c r="A61" s="78" t="e">
        <f>'RAW MATERIALS'!#REF!</f>
        <v>#REF!</v>
      </c>
      <c r="B61" s="111" t="e">
        <f>SUMPRODUCT(('Materials bought'!$A$4:$A$3999=$A61)*('Materials bought'!$B$4:$B$3999))-SUMPRODUCT(('Materials used'!$A$4:$A$4297=$A61)*('Materials used'!$B$4:$B$4297))</f>
        <v>#REF!</v>
      </c>
      <c r="C61" s="112" t="e">
        <f>VLOOKUP(A61,'RAW MATERIALS'!$B$4:$H$206,3,FALSE)</f>
        <v>#REF!</v>
      </c>
      <c r="D61" s="113" t="e">
        <f t="shared" si="0"/>
        <v>#REF!</v>
      </c>
      <c r="E61" s="128">
        <f t="shared" si="1"/>
        <v>0</v>
      </c>
      <c r="F61" s="112" t="e">
        <f>VLOOKUP(A61,'RAW MATERIALS'!$B$4:$I$206,5,FALSE)</f>
        <v>#REF!</v>
      </c>
    </row>
    <row r="62" spans="1:6" s="114" customFormat="1" ht="14.25" customHeight="1">
      <c r="A62" s="78" t="e">
        <f>'RAW MATERIALS'!#REF!</f>
        <v>#REF!</v>
      </c>
      <c r="B62" s="111" t="e">
        <f>SUMPRODUCT(('Materials bought'!$A$4:$A$3999=$A62)*('Materials bought'!$B$4:$B$3999))-SUMPRODUCT(('Materials used'!$A$4:$A$4297=$A62)*('Materials used'!$B$4:$B$4297))</f>
        <v>#REF!</v>
      </c>
      <c r="C62" s="112" t="e">
        <f>VLOOKUP(A62,'RAW MATERIALS'!$B$4:$H$206,3,FALSE)</f>
        <v>#REF!</v>
      </c>
      <c r="D62" s="113" t="e">
        <f t="shared" si="0"/>
        <v>#REF!</v>
      </c>
      <c r="E62" s="128">
        <f t="shared" si="1"/>
        <v>0</v>
      </c>
      <c r="F62" s="112" t="e">
        <f>VLOOKUP(A62,'RAW MATERIALS'!$B$4:$I$206,5,FALSE)</f>
        <v>#REF!</v>
      </c>
    </row>
    <row r="63" spans="1:6" s="114" customFormat="1" ht="14.25" customHeight="1">
      <c r="A63" s="78" t="e">
        <f>'RAW MATERIALS'!#REF!</f>
        <v>#REF!</v>
      </c>
      <c r="B63" s="111" t="e">
        <f>SUMPRODUCT(('Materials bought'!$A$4:$A$3999=$A63)*('Materials bought'!$B$4:$B$3999))-SUMPRODUCT(('Materials used'!$A$4:$A$4297=$A63)*('Materials used'!$B$4:$B$4297))</f>
        <v>#REF!</v>
      </c>
      <c r="C63" s="112" t="e">
        <f>VLOOKUP(A63,'RAW MATERIALS'!$B$4:$H$206,3,FALSE)</f>
        <v>#REF!</v>
      </c>
      <c r="D63" s="113" t="e">
        <f t="shared" si="0"/>
        <v>#REF!</v>
      </c>
      <c r="E63" s="128">
        <f t="shared" si="1"/>
        <v>0</v>
      </c>
      <c r="F63" s="112" t="e">
        <f>VLOOKUP(A63,'RAW MATERIALS'!$B$4:$I$206,5,FALSE)</f>
        <v>#REF!</v>
      </c>
    </row>
    <row r="64" spans="1:6" s="114" customFormat="1" ht="14.25" customHeight="1">
      <c r="A64" s="78" t="e">
        <f>'RAW MATERIALS'!#REF!</f>
        <v>#REF!</v>
      </c>
      <c r="B64" s="111" t="e">
        <f>SUMPRODUCT(('Materials bought'!$A$4:$A$3999=$A64)*('Materials bought'!$B$4:$B$3999))-SUMPRODUCT(('Materials used'!$A$4:$A$4297=$A64)*('Materials used'!$B$4:$B$4297))</f>
        <v>#REF!</v>
      </c>
      <c r="C64" s="112" t="e">
        <f>VLOOKUP(A64,'RAW MATERIALS'!$B$4:$H$206,3,FALSE)</f>
        <v>#REF!</v>
      </c>
      <c r="D64" s="113" t="e">
        <f t="shared" si="0"/>
        <v>#REF!</v>
      </c>
      <c r="E64" s="128">
        <f t="shared" si="1"/>
        <v>0</v>
      </c>
      <c r="F64" s="112" t="e">
        <f>VLOOKUP(A64,'RAW MATERIALS'!$B$4:$I$206,5,FALSE)</f>
        <v>#REF!</v>
      </c>
    </row>
    <row r="65" spans="1:6" s="114" customFormat="1" ht="14.25" customHeight="1">
      <c r="A65" s="78" t="e">
        <f>'RAW MATERIALS'!#REF!</f>
        <v>#REF!</v>
      </c>
      <c r="B65" s="111" t="e">
        <f>SUMPRODUCT(('Materials bought'!$A$4:$A$3999=$A65)*('Materials bought'!$B$4:$B$3999))-SUMPRODUCT(('Materials used'!$A$4:$A$4297=$A65)*('Materials used'!$B$4:$B$4297))</f>
        <v>#REF!</v>
      </c>
      <c r="C65" s="112" t="e">
        <f>VLOOKUP(A65,'RAW MATERIALS'!$B$4:$H$206,3,FALSE)</f>
        <v>#REF!</v>
      </c>
      <c r="D65" s="113" t="e">
        <f t="shared" si="0"/>
        <v>#REF!</v>
      </c>
      <c r="E65" s="128">
        <f t="shared" si="1"/>
        <v>0</v>
      </c>
      <c r="F65" s="112" t="e">
        <f>VLOOKUP(A65,'RAW MATERIALS'!$B$4:$I$206,5,FALSE)</f>
        <v>#REF!</v>
      </c>
    </row>
    <row r="66" spans="1:6" s="114" customFormat="1" ht="14.25" customHeight="1">
      <c r="A66" s="78" t="e">
        <f>'RAW MATERIALS'!#REF!</f>
        <v>#REF!</v>
      </c>
      <c r="B66" s="111" t="e">
        <f>SUMPRODUCT(('Materials bought'!$A$4:$A$3999=$A66)*('Materials bought'!$B$4:$B$3999))-SUMPRODUCT(('Materials used'!$A$4:$A$4297=$A66)*('Materials used'!$B$4:$B$4297))</f>
        <v>#REF!</v>
      </c>
      <c r="C66" s="112" t="e">
        <f>VLOOKUP(A66,'RAW MATERIALS'!$B$4:$H$206,3,FALSE)</f>
        <v>#REF!</v>
      </c>
      <c r="D66" s="113" t="e">
        <f t="shared" si="0"/>
        <v>#REF!</v>
      </c>
      <c r="E66" s="128">
        <f t="shared" si="1"/>
        <v>0</v>
      </c>
      <c r="F66" s="112" t="e">
        <f>VLOOKUP(A66,'RAW MATERIALS'!$B$4:$I$206,5,FALSE)</f>
        <v>#REF!</v>
      </c>
    </row>
    <row r="67" spans="1:6" s="114" customFormat="1" ht="14.25" customHeight="1">
      <c r="A67" s="78" t="e">
        <f>'RAW MATERIALS'!#REF!</f>
        <v>#REF!</v>
      </c>
      <c r="B67" s="111" t="e">
        <f>SUMPRODUCT(('Materials bought'!$A$4:$A$3999=$A67)*('Materials bought'!$B$4:$B$3999))-SUMPRODUCT(('Materials used'!$A$4:$A$4297=$A67)*('Materials used'!$B$4:$B$4297))</f>
        <v>#REF!</v>
      </c>
      <c r="C67" s="112" t="e">
        <f>VLOOKUP(A67,'RAW MATERIALS'!$B$4:$H$206,3,FALSE)</f>
        <v>#REF!</v>
      </c>
      <c r="D67" s="113" t="e">
        <f t="shared" si="0"/>
        <v>#REF!</v>
      </c>
      <c r="E67" s="128">
        <f t="shared" si="1"/>
        <v>0</v>
      </c>
      <c r="F67" s="112" t="e">
        <f>VLOOKUP(A67,'RAW MATERIALS'!$B$4:$I$206,5,FALSE)</f>
        <v>#REF!</v>
      </c>
    </row>
    <row r="68" spans="1:6" s="114" customFormat="1" ht="14.25" customHeight="1">
      <c r="A68" s="78" t="e">
        <f>'RAW MATERIALS'!#REF!</f>
        <v>#REF!</v>
      </c>
      <c r="B68" s="111" t="e">
        <f>SUMPRODUCT(('Materials bought'!$A$4:$A$3999=$A68)*('Materials bought'!$B$4:$B$3999))-SUMPRODUCT(('Materials used'!$A$4:$A$4297=$A68)*('Materials used'!$B$4:$B$4297))</f>
        <v>#REF!</v>
      </c>
      <c r="C68" s="112" t="e">
        <f>VLOOKUP(A68,'RAW MATERIALS'!$B$4:$H$206,3,FALSE)</f>
        <v>#REF!</v>
      </c>
      <c r="D68" s="113" t="e">
        <f t="shared" si="0"/>
        <v>#REF!</v>
      </c>
      <c r="E68" s="128">
        <f t="shared" si="1"/>
        <v>0</v>
      </c>
      <c r="F68" s="112" t="e">
        <f>VLOOKUP(A68,'RAW MATERIALS'!$B$4:$I$206,5,FALSE)</f>
        <v>#REF!</v>
      </c>
    </row>
    <row r="69" spans="1:6" s="114" customFormat="1" ht="14.25" customHeight="1">
      <c r="A69" s="78" t="e">
        <f>'RAW MATERIALS'!#REF!</f>
        <v>#REF!</v>
      </c>
      <c r="B69" s="111" t="e">
        <f>SUMPRODUCT(('Materials bought'!$A$4:$A$3999=$A69)*('Materials bought'!$B$4:$B$3999))-SUMPRODUCT(('Materials used'!$A$4:$A$4297=$A69)*('Materials used'!$B$4:$B$4297))</f>
        <v>#REF!</v>
      </c>
      <c r="C69" s="112" t="e">
        <f>VLOOKUP(A69,'RAW MATERIALS'!$B$4:$H$206,3,FALSE)</f>
        <v>#REF!</v>
      </c>
      <c r="D69" s="113" t="e">
        <f t="shared" ref="D69:D132" si="2">B69*C69</f>
        <v>#REF!</v>
      </c>
      <c r="E69" s="128">
        <f t="shared" ref="E69:E132" si="3">IFERROR(D69,0)</f>
        <v>0</v>
      </c>
      <c r="F69" s="112" t="e">
        <f>VLOOKUP(A69,'RAW MATERIALS'!$B$4:$I$206,5,FALSE)</f>
        <v>#REF!</v>
      </c>
    </row>
    <row r="70" spans="1:6" s="114" customFormat="1" ht="14.25" customHeight="1">
      <c r="A70" s="78" t="e">
        <f>'RAW MATERIALS'!#REF!</f>
        <v>#REF!</v>
      </c>
      <c r="B70" s="111" t="e">
        <f>SUMPRODUCT(('Materials bought'!$A$4:$A$3999=$A70)*('Materials bought'!$B$4:$B$3999))-SUMPRODUCT(('Materials used'!$A$4:$A$4297=$A70)*('Materials used'!$B$4:$B$4297))</f>
        <v>#REF!</v>
      </c>
      <c r="C70" s="112" t="e">
        <f>VLOOKUP(A70,'RAW MATERIALS'!$B$4:$H$206,3,FALSE)</f>
        <v>#REF!</v>
      </c>
      <c r="D70" s="113" t="e">
        <f t="shared" si="2"/>
        <v>#REF!</v>
      </c>
      <c r="E70" s="128">
        <f t="shared" si="3"/>
        <v>0</v>
      </c>
      <c r="F70" s="112" t="e">
        <f>VLOOKUP(A70,'RAW MATERIALS'!$B$4:$I$206,5,FALSE)</f>
        <v>#REF!</v>
      </c>
    </row>
    <row r="71" spans="1:6" s="114" customFormat="1" ht="14.25" customHeight="1">
      <c r="A71" s="78" t="e">
        <f>'RAW MATERIALS'!#REF!</f>
        <v>#REF!</v>
      </c>
      <c r="B71" s="111" t="e">
        <f>SUMPRODUCT(('Materials bought'!$A$4:$A$3999=$A71)*('Materials bought'!$B$4:$B$3999))-SUMPRODUCT(('Materials used'!$A$4:$A$4297=$A71)*('Materials used'!$B$4:$B$4297))</f>
        <v>#REF!</v>
      </c>
      <c r="C71" s="112" t="e">
        <f>VLOOKUP(A71,'RAW MATERIALS'!$B$4:$H$206,3,FALSE)</f>
        <v>#REF!</v>
      </c>
      <c r="D71" s="113" t="e">
        <f t="shared" si="2"/>
        <v>#REF!</v>
      </c>
      <c r="E71" s="128">
        <f t="shared" si="3"/>
        <v>0</v>
      </c>
      <c r="F71" s="112" t="e">
        <f>VLOOKUP(A71,'RAW MATERIALS'!$B$4:$I$206,5,FALSE)</f>
        <v>#REF!</v>
      </c>
    </row>
    <row r="72" spans="1:6" s="114" customFormat="1" ht="14.25" customHeight="1">
      <c r="A72" s="78" t="e">
        <f>'RAW MATERIALS'!#REF!</f>
        <v>#REF!</v>
      </c>
      <c r="B72" s="111" t="e">
        <f>SUMPRODUCT(('Materials bought'!$A$4:$A$3999=$A72)*('Materials bought'!$B$4:$B$3999))-SUMPRODUCT(('Materials used'!$A$4:$A$4297=$A72)*('Materials used'!$B$4:$B$4297))</f>
        <v>#REF!</v>
      </c>
      <c r="C72" s="112" t="e">
        <f>VLOOKUP(A72,'RAW MATERIALS'!$B$4:$H$206,3,FALSE)</f>
        <v>#REF!</v>
      </c>
      <c r="D72" s="113" t="e">
        <f t="shared" si="2"/>
        <v>#REF!</v>
      </c>
      <c r="E72" s="128">
        <f t="shared" si="3"/>
        <v>0</v>
      </c>
      <c r="F72" s="112" t="e">
        <f>VLOOKUP(A72,'RAW MATERIALS'!$B$4:$I$206,5,FALSE)</f>
        <v>#REF!</v>
      </c>
    </row>
    <row r="73" spans="1:6" s="114" customFormat="1" ht="14.25" customHeight="1">
      <c r="A73" s="78" t="e">
        <f>'RAW MATERIALS'!#REF!</f>
        <v>#REF!</v>
      </c>
      <c r="B73" s="111" t="e">
        <f>SUMPRODUCT(('Materials bought'!$A$4:$A$3999=$A73)*('Materials bought'!$B$4:$B$3999))-SUMPRODUCT(('Materials used'!$A$4:$A$4297=$A73)*('Materials used'!$B$4:$B$4297))</f>
        <v>#REF!</v>
      </c>
      <c r="C73" s="112" t="e">
        <f>VLOOKUP(A73,'RAW MATERIALS'!$B$4:$H$206,3,FALSE)</f>
        <v>#REF!</v>
      </c>
      <c r="D73" s="113" t="e">
        <f t="shared" si="2"/>
        <v>#REF!</v>
      </c>
      <c r="E73" s="128">
        <f t="shared" si="3"/>
        <v>0</v>
      </c>
      <c r="F73" s="112" t="e">
        <f>VLOOKUP(A73,'RAW MATERIALS'!$B$4:$I$206,5,FALSE)</f>
        <v>#REF!</v>
      </c>
    </row>
    <row r="74" spans="1:6" s="114" customFormat="1" ht="14.25" customHeight="1">
      <c r="A74" s="78" t="e">
        <f>'RAW MATERIALS'!#REF!</f>
        <v>#REF!</v>
      </c>
      <c r="B74" s="111" t="e">
        <f>SUMPRODUCT(('Materials bought'!$A$4:$A$3999=$A74)*('Materials bought'!$B$4:$B$3999))-SUMPRODUCT(('Materials used'!$A$4:$A$4297=$A74)*('Materials used'!$B$4:$B$4297))</f>
        <v>#REF!</v>
      </c>
      <c r="C74" s="112" t="e">
        <f>VLOOKUP(A74,'RAW MATERIALS'!$B$4:$H$206,3,FALSE)</f>
        <v>#REF!</v>
      </c>
      <c r="D74" s="113" t="e">
        <f t="shared" si="2"/>
        <v>#REF!</v>
      </c>
      <c r="E74" s="128">
        <f t="shared" si="3"/>
        <v>0</v>
      </c>
      <c r="F74" s="112" t="e">
        <f>VLOOKUP(A74,'RAW MATERIALS'!$B$4:$I$206,5,FALSE)</f>
        <v>#REF!</v>
      </c>
    </row>
    <row r="75" spans="1:6" s="114" customFormat="1" ht="14.25" customHeight="1">
      <c r="A75" s="78" t="e">
        <f>'RAW MATERIALS'!#REF!</f>
        <v>#REF!</v>
      </c>
      <c r="B75" s="111" t="e">
        <f>SUMPRODUCT(('Materials bought'!$A$4:$A$3999=$A75)*('Materials bought'!$B$4:$B$3999))-SUMPRODUCT(('Materials used'!$A$4:$A$4297=$A75)*('Materials used'!$B$4:$B$4297))</f>
        <v>#REF!</v>
      </c>
      <c r="C75" s="112" t="e">
        <f>VLOOKUP(A75,'RAW MATERIALS'!$B$4:$H$206,3,FALSE)</f>
        <v>#REF!</v>
      </c>
      <c r="D75" s="113" t="e">
        <f t="shared" si="2"/>
        <v>#REF!</v>
      </c>
      <c r="E75" s="128">
        <f t="shared" si="3"/>
        <v>0</v>
      </c>
      <c r="F75" s="112" t="e">
        <f>VLOOKUP(A75,'RAW MATERIALS'!$B$4:$I$206,5,FALSE)</f>
        <v>#REF!</v>
      </c>
    </row>
    <row r="76" spans="1:6" s="114" customFormat="1" ht="14.25" customHeight="1">
      <c r="A76" s="78" t="e">
        <f>'RAW MATERIALS'!#REF!</f>
        <v>#REF!</v>
      </c>
      <c r="B76" s="111" t="e">
        <f>SUMPRODUCT(('Materials bought'!$A$4:$A$3999=$A76)*('Materials bought'!$B$4:$B$3999))-SUMPRODUCT(('Materials used'!$A$4:$A$4297=$A76)*('Materials used'!$B$4:$B$4297))</f>
        <v>#REF!</v>
      </c>
      <c r="C76" s="112" t="e">
        <f>VLOOKUP(A76,'RAW MATERIALS'!$B$4:$H$206,3,FALSE)</f>
        <v>#REF!</v>
      </c>
      <c r="D76" s="113" t="e">
        <f t="shared" si="2"/>
        <v>#REF!</v>
      </c>
      <c r="E76" s="128">
        <f t="shared" si="3"/>
        <v>0</v>
      </c>
      <c r="F76" s="112" t="e">
        <f>VLOOKUP(A76,'RAW MATERIALS'!$B$4:$I$206,5,FALSE)</f>
        <v>#REF!</v>
      </c>
    </row>
    <row r="77" spans="1:6" s="114" customFormat="1" ht="14.25" customHeight="1">
      <c r="A77" s="78" t="e">
        <f>'RAW MATERIALS'!#REF!</f>
        <v>#REF!</v>
      </c>
      <c r="B77" s="111" t="e">
        <f>SUMPRODUCT(('Materials bought'!$A$4:$A$3999=$A77)*('Materials bought'!$B$4:$B$3999))-SUMPRODUCT(('Materials used'!$A$4:$A$4297=$A77)*('Materials used'!$B$4:$B$4297))</f>
        <v>#REF!</v>
      </c>
      <c r="C77" s="112" t="e">
        <f>VLOOKUP(A77,'RAW MATERIALS'!$B$4:$H$206,3,FALSE)</f>
        <v>#REF!</v>
      </c>
      <c r="D77" s="113" t="e">
        <f t="shared" si="2"/>
        <v>#REF!</v>
      </c>
      <c r="E77" s="128">
        <f t="shared" si="3"/>
        <v>0</v>
      </c>
      <c r="F77" s="112" t="e">
        <f>VLOOKUP(A77,'RAW MATERIALS'!$B$4:$I$206,5,FALSE)</f>
        <v>#REF!</v>
      </c>
    </row>
    <row r="78" spans="1:6" s="114" customFormat="1" ht="14.25" customHeight="1">
      <c r="A78" s="78" t="e">
        <f>'RAW MATERIALS'!#REF!</f>
        <v>#REF!</v>
      </c>
      <c r="B78" s="111" t="e">
        <f>SUMPRODUCT(('Materials bought'!$A$4:$A$3999=$A78)*('Materials bought'!$B$4:$B$3999))-SUMPRODUCT(('Materials used'!$A$4:$A$4297=$A78)*('Materials used'!$B$4:$B$4297))</f>
        <v>#REF!</v>
      </c>
      <c r="C78" s="112" t="e">
        <f>VLOOKUP(A78,'RAW MATERIALS'!$B$4:$H$206,3,FALSE)</f>
        <v>#REF!</v>
      </c>
      <c r="D78" s="113" t="e">
        <f t="shared" si="2"/>
        <v>#REF!</v>
      </c>
      <c r="E78" s="128">
        <f t="shared" si="3"/>
        <v>0</v>
      </c>
      <c r="F78" s="112" t="e">
        <f>VLOOKUP(A78,'RAW MATERIALS'!$B$4:$I$206,5,FALSE)</f>
        <v>#REF!</v>
      </c>
    </row>
    <row r="79" spans="1:6" s="114" customFormat="1" ht="14.25" customHeight="1">
      <c r="A79" s="78" t="e">
        <f>'RAW MATERIALS'!#REF!</f>
        <v>#REF!</v>
      </c>
      <c r="B79" s="111" t="e">
        <f>SUMPRODUCT(('Materials bought'!$A$4:$A$3999=$A79)*('Materials bought'!$B$4:$B$3999))-SUMPRODUCT(('Materials used'!$A$4:$A$4297=$A79)*('Materials used'!$B$4:$B$4297))</f>
        <v>#REF!</v>
      </c>
      <c r="C79" s="112" t="e">
        <f>VLOOKUP(A79,'RAW MATERIALS'!$B$4:$H$206,3,FALSE)</f>
        <v>#REF!</v>
      </c>
      <c r="D79" s="113" t="e">
        <f t="shared" si="2"/>
        <v>#REF!</v>
      </c>
      <c r="E79" s="128">
        <f t="shared" si="3"/>
        <v>0</v>
      </c>
      <c r="F79" s="112" t="e">
        <f>VLOOKUP(A79,'RAW MATERIALS'!$B$4:$I$206,5,FALSE)</f>
        <v>#REF!</v>
      </c>
    </row>
    <row r="80" spans="1:6" s="114" customFormat="1" ht="14.25" customHeight="1">
      <c r="A80" s="78" t="e">
        <f>'RAW MATERIALS'!#REF!</f>
        <v>#REF!</v>
      </c>
      <c r="B80" s="111" t="e">
        <f>SUMPRODUCT(('Materials bought'!$A$4:$A$3999=$A80)*('Materials bought'!$B$4:$B$3999))-SUMPRODUCT(('Materials used'!$A$4:$A$4297=$A80)*('Materials used'!$B$4:$B$4297))</f>
        <v>#REF!</v>
      </c>
      <c r="C80" s="112" t="e">
        <f>VLOOKUP(A80,'RAW MATERIALS'!$B$4:$H$206,3,FALSE)</f>
        <v>#REF!</v>
      </c>
      <c r="D80" s="113" t="e">
        <f t="shared" si="2"/>
        <v>#REF!</v>
      </c>
      <c r="E80" s="128">
        <f t="shared" si="3"/>
        <v>0</v>
      </c>
      <c r="F80" s="112" t="e">
        <f>VLOOKUP(A80,'RAW MATERIALS'!$B$4:$I$206,5,FALSE)</f>
        <v>#REF!</v>
      </c>
    </row>
    <row r="81" spans="1:6" s="114" customFormat="1" ht="14.25" customHeight="1">
      <c r="A81" s="78" t="e">
        <f>'RAW MATERIALS'!#REF!</f>
        <v>#REF!</v>
      </c>
      <c r="B81" s="111" t="e">
        <f>SUMPRODUCT(('Materials bought'!$A$4:$A$3999=$A81)*('Materials bought'!$B$4:$B$3999))-SUMPRODUCT(('Materials used'!$A$4:$A$4297=$A81)*('Materials used'!$B$4:$B$4297))</f>
        <v>#REF!</v>
      </c>
      <c r="C81" s="112" t="e">
        <f>VLOOKUP(A81,'RAW MATERIALS'!$B$4:$H$206,3,FALSE)</f>
        <v>#REF!</v>
      </c>
      <c r="D81" s="113" t="e">
        <f t="shared" si="2"/>
        <v>#REF!</v>
      </c>
      <c r="E81" s="128">
        <f t="shared" si="3"/>
        <v>0</v>
      </c>
      <c r="F81" s="112" t="e">
        <f>VLOOKUP(A81,'RAW MATERIALS'!$B$4:$I$206,5,FALSE)</f>
        <v>#REF!</v>
      </c>
    </row>
    <row r="82" spans="1:6" s="114" customFormat="1" ht="14.25" customHeight="1">
      <c r="A82" s="78" t="e">
        <f>'RAW MATERIALS'!#REF!</f>
        <v>#REF!</v>
      </c>
      <c r="B82" s="111" t="e">
        <f>SUMPRODUCT(('Materials bought'!$A$4:$A$3999=$A82)*('Materials bought'!$B$4:$B$3999))-SUMPRODUCT(('Materials used'!$A$4:$A$4297=$A82)*('Materials used'!$B$4:$B$4297))</f>
        <v>#REF!</v>
      </c>
      <c r="C82" s="112" t="e">
        <f>VLOOKUP(A82,'RAW MATERIALS'!$B$4:$H$206,3,FALSE)</f>
        <v>#REF!</v>
      </c>
      <c r="D82" s="113" t="e">
        <f t="shared" si="2"/>
        <v>#REF!</v>
      </c>
      <c r="E82" s="128">
        <f t="shared" si="3"/>
        <v>0</v>
      </c>
      <c r="F82" s="112" t="e">
        <f>VLOOKUP(A82,'RAW MATERIALS'!$B$4:$I$206,5,FALSE)</f>
        <v>#REF!</v>
      </c>
    </row>
    <row r="83" spans="1:6" s="114" customFormat="1" ht="14.25" customHeight="1">
      <c r="A83" s="78" t="e">
        <f>'RAW MATERIALS'!#REF!</f>
        <v>#REF!</v>
      </c>
      <c r="B83" s="111" t="e">
        <f>SUMPRODUCT(('Materials bought'!$A$4:$A$3999=$A83)*('Materials bought'!$B$4:$B$3999))-SUMPRODUCT(('Materials used'!$A$4:$A$4297=$A83)*('Materials used'!$B$4:$B$4297))</f>
        <v>#REF!</v>
      </c>
      <c r="C83" s="112" t="e">
        <f>VLOOKUP(A83,'RAW MATERIALS'!$B$4:$H$206,3,FALSE)</f>
        <v>#REF!</v>
      </c>
      <c r="D83" s="113" t="e">
        <f t="shared" si="2"/>
        <v>#REF!</v>
      </c>
      <c r="E83" s="128">
        <f t="shared" si="3"/>
        <v>0</v>
      </c>
      <c r="F83" s="112" t="e">
        <f>VLOOKUP(A83,'RAW MATERIALS'!$B$4:$I$206,5,FALSE)</f>
        <v>#REF!</v>
      </c>
    </row>
    <row r="84" spans="1:6" s="114" customFormat="1" ht="14.25" customHeight="1">
      <c r="A84" s="78" t="e">
        <f>'RAW MATERIALS'!#REF!</f>
        <v>#REF!</v>
      </c>
      <c r="B84" s="111" t="e">
        <f>SUMPRODUCT(('Materials bought'!$A$4:$A$3999=$A84)*('Materials bought'!$B$4:$B$3999))-SUMPRODUCT(('Materials used'!$A$4:$A$4297=$A84)*('Materials used'!$B$4:$B$4297))</f>
        <v>#REF!</v>
      </c>
      <c r="C84" s="112" t="e">
        <f>VLOOKUP(A84,'RAW MATERIALS'!$B$4:$H$206,3,FALSE)</f>
        <v>#REF!</v>
      </c>
      <c r="D84" s="113" t="e">
        <f t="shared" si="2"/>
        <v>#REF!</v>
      </c>
      <c r="E84" s="128">
        <f t="shared" si="3"/>
        <v>0</v>
      </c>
      <c r="F84" s="112" t="e">
        <f>VLOOKUP(A84,'RAW MATERIALS'!$B$4:$I$206,5,FALSE)</f>
        <v>#REF!</v>
      </c>
    </row>
    <row r="85" spans="1:6" s="114" customFormat="1" ht="14.25" customHeight="1">
      <c r="A85" s="78" t="e">
        <f>'RAW MATERIALS'!#REF!</f>
        <v>#REF!</v>
      </c>
      <c r="B85" s="111" t="e">
        <f>SUMPRODUCT(('Materials bought'!$A$4:$A$3999=$A85)*('Materials bought'!$B$4:$B$3999))-SUMPRODUCT(('Materials used'!$A$4:$A$4297=$A85)*('Materials used'!$B$4:$B$4297))</f>
        <v>#REF!</v>
      </c>
      <c r="C85" s="112" t="e">
        <f>VLOOKUP(A85,'RAW MATERIALS'!$B$4:$H$206,3,FALSE)</f>
        <v>#REF!</v>
      </c>
      <c r="D85" s="113" t="e">
        <f t="shared" si="2"/>
        <v>#REF!</v>
      </c>
      <c r="E85" s="128">
        <f t="shared" si="3"/>
        <v>0</v>
      </c>
      <c r="F85" s="112" t="e">
        <f>VLOOKUP(A85,'RAW MATERIALS'!$B$4:$I$206,5,FALSE)</f>
        <v>#REF!</v>
      </c>
    </row>
    <row r="86" spans="1:6" s="114" customFormat="1" ht="14.25" customHeight="1">
      <c r="A86" s="78" t="e">
        <f>'RAW MATERIALS'!#REF!</f>
        <v>#REF!</v>
      </c>
      <c r="B86" s="111" t="e">
        <f>SUMPRODUCT(('Materials bought'!$A$4:$A$3999=$A86)*('Materials bought'!$B$4:$B$3999))-SUMPRODUCT(('Materials used'!$A$4:$A$4297=$A86)*('Materials used'!$B$4:$B$4297))</f>
        <v>#REF!</v>
      </c>
      <c r="C86" s="112" t="e">
        <f>VLOOKUP(A86,'RAW MATERIALS'!$B$4:$H$206,3,FALSE)</f>
        <v>#REF!</v>
      </c>
      <c r="D86" s="113" t="e">
        <f t="shared" si="2"/>
        <v>#REF!</v>
      </c>
      <c r="E86" s="128">
        <f t="shared" si="3"/>
        <v>0</v>
      </c>
      <c r="F86" s="112" t="e">
        <f>VLOOKUP(A86,'RAW MATERIALS'!$B$4:$I$206,5,FALSE)</f>
        <v>#REF!</v>
      </c>
    </row>
    <row r="87" spans="1:6" s="114" customFormat="1" ht="14.25" customHeight="1">
      <c r="A87" s="78" t="e">
        <f>'RAW MATERIALS'!#REF!</f>
        <v>#REF!</v>
      </c>
      <c r="B87" s="111" t="e">
        <f>SUMPRODUCT(('Materials bought'!$A$4:$A$3999=$A87)*('Materials bought'!$B$4:$B$3999))-SUMPRODUCT(('Materials used'!$A$4:$A$4297=$A87)*('Materials used'!$B$4:$B$4297))</f>
        <v>#REF!</v>
      </c>
      <c r="C87" s="112" t="e">
        <f>VLOOKUP(A87,'RAW MATERIALS'!$B$4:$H$206,3,FALSE)</f>
        <v>#REF!</v>
      </c>
      <c r="D87" s="113" t="e">
        <f t="shared" si="2"/>
        <v>#REF!</v>
      </c>
      <c r="E87" s="128">
        <f t="shared" si="3"/>
        <v>0</v>
      </c>
      <c r="F87" s="112" t="e">
        <f>VLOOKUP(A87,'RAW MATERIALS'!$B$4:$I$206,5,FALSE)</f>
        <v>#REF!</v>
      </c>
    </row>
    <row r="88" spans="1:6" s="114" customFormat="1" ht="14.25" customHeight="1">
      <c r="A88" s="78" t="e">
        <f>'RAW MATERIALS'!#REF!</f>
        <v>#REF!</v>
      </c>
      <c r="B88" s="111" t="e">
        <f>SUMPRODUCT(('Materials bought'!$A$4:$A$3999=$A88)*('Materials bought'!$B$4:$B$3999))-SUMPRODUCT(('Materials used'!$A$4:$A$4297=$A88)*('Materials used'!$B$4:$B$4297))</f>
        <v>#REF!</v>
      </c>
      <c r="C88" s="112" t="e">
        <f>VLOOKUP(A88,'RAW MATERIALS'!$B$4:$H$206,3,FALSE)</f>
        <v>#REF!</v>
      </c>
      <c r="D88" s="113" t="e">
        <f t="shared" si="2"/>
        <v>#REF!</v>
      </c>
      <c r="E88" s="128">
        <f t="shared" si="3"/>
        <v>0</v>
      </c>
      <c r="F88" s="112" t="e">
        <f>VLOOKUP(A88,'RAW MATERIALS'!$B$4:$I$206,5,FALSE)</f>
        <v>#REF!</v>
      </c>
    </row>
    <row r="89" spans="1:6" s="114" customFormat="1" ht="14.25" customHeight="1">
      <c r="A89" s="78" t="e">
        <f>'RAW MATERIALS'!#REF!</f>
        <v>#REF!</v>
      </c>
      <c r="B89" s="111" t="e">
        <f>SUMPRODUCT(('Materials bought'!$A$4:$A$3999=$A89)*('Materials bought'!$B$4:$B$3999))-SUMPRODUCT(('Materials used'!$A$4:$A$4297=$A89)*('Materials used'!$B$4:$B$4297))</f>
        <v>#REF!</v>
      </c>
      <c r="C89" s="112" t="e">
        <f>VLOOKUP(A89,'RAW MATERIALS'!$B$4:$H$206,3,FALSE)</f>
        <v>#REF!</v>
      </c>
      <c r="D89" s="113" t="e">
        <f t="shared" si="2"/>
        <v>#REF!</v>
      </c>
      <c r="E89" s="128">
        <f t="shared" si="3"/>
        <v>0</v>
      </c>
      <c r="F89" s="112" t="e">
        <f>VLOOKUP(A89,'RAW MATERIALS'!$B$4:$I$206,5,FALSE)</f>
        <v>#REF!</v>
      </c>
    </row>
    <row r="90" spans="1:6" s="114" customFormat="1" ht="14.25" customHeight="1">
      <c r="A90" s="78" t="e">
        <f>'RAW MATERIALS'!#REF!</f>
        <v>#REF!</v>
      </c>
      <c r="B90" s="111" t="e">
        <f>SUMPRODUCT(('Materials bought'!$A$4:$A$3999=$A90)*('Materials bought'!$B$4:$B$3999))-SUMPRODUCT(('Materials used'!$A$4:$A$4297=$A90)*('Materials used'!$B$4:$B$4297))</f>
        <v>#REF!</v>
      </c>
      <c r="C90" s="112" t="e">
        <f>VLOOKUP(A90,'RAW MATERIALS'!$B$4:$H$206,3,FALSE)</f>
        <v>#REF!</v>
      </c>
      <c r="D90" s="113" t="e">
        <f t="shared" si="2"/>
        <v>#REF!</v>
      </c>
      <c r="E90" s="128">
        <f t="shared" si="3"/>
        <v>0</v>
      </c>
      <c r="F90" s="112" t="e">
        <f>VLOOKUP(A90,'RAW MATERIALS'!$B$4:$I$206,5,FALSE)</f>
        <v>#REF!</v>
      </c>
    </row>
    <row r="91" spans="1:6" s="114" customFormat="1" ht="14.25" customHeight="1">
      <c r="A91" s="78" t="e">
        <f>'RAW MATERIALS'!#REF!</f>
        <v>#REF!</v>
      </c>
      <c r="B91" s="111" t="e">
        <f>SUMPRODUCT(('Materials bought'!$A$4:$A$3999=$A91)*('Materials bought'!$B$4:$B$3999))-SUMPRODUCT(('Materials used'!$A$4:$A$4297=$A91)*('Materials used'!$B$4:$B$4297))</f>
        <v>#REF!</v>
      </c>
      <c r="C91" s="112" t="e">
        <f>VLOOKUP(A91,'RAW MATERIALS'!$B$4:$H$206,3,FALSE)</f>
        <v>#REF!</v>
      </c>
      <c r="D91" s="113" t="e">
        <f t="shared" si="2"/>
        <v>#REF!</v>
      </c>
      <c r="E91" s="128">
        <f t="shared" si="3"/>
        <v>0</v>
      </c>
      <c r="F91" s="112" t="e">
        <f>VLOOKUP(A91,'RAW MATERIALS'!$B$4:$I$206,5,FALSE)</f>
        <v>#REF!</v>
      </c>
    </row>
    <row r="92" spans="1:6" s="114" customFormat="1" ht="14.25" customHeight="1">
      <c r="A92" s="78" t="e">
        <f>'RAW MATERIALS'!#REF!</f>
        <v>#REF!</v>
      </c>
      <c r="B92" s="111" t="e">
        <f>SUMPRODUCT(('Materials bought'!$A$4:$A$3999=$A92)*('Materials bought'!$B$4:$B$3999))-SUMPRODUCT(('Materials used'!$A$4:$A$4297=$A92)*('Materials used'!$B$4:$B$4297))</f>
        <v>#REF!</v>
      </c>
      <c r="C92" s="112" t="e">
        <f>VLOOKUP(A92,'RAW MATERIALS'!$B$4:$H$206,3,FALSE)</f>
        <v>#REF!</v>
      </c>
      <c r="D92" s="113" t="e">
        <f t="shared" si="2"/>
        <v>#REF!</v>
      </c>
      <c r="E92" s="128">
        <f t="shared" si="3"/>
        <v>0</v>
      </c>
      <c r="F92" s="112" t="e">
        <f>VLOOKUP(A92,'RAW MATERIALS'!$B$4:$I$206,5,FALSE)</f>
        <v>#REF!</v>
      </c>
    </row>
    <row r="93" spans="1:6" s="114" customFormat="1" ht="14.25" customHeight="1">
      <c r="A93" s="78" t="e">
        <f>'RAW MATERIALS'!#REF!</f>
        <v>#REF!</v>
      </c>
      <c r="B93" s="111" t="e">
        <f>SUMPRODUCT(('Materials bought'!$A$4:$A$3999=$A93)*('Materials bought'!$B$4:$B$3999))-SUMPRODUCT(('Materials used'!$A$4:$A$4297=$A93)*('Materials used'!$B$4:$B$4297))</f>
        <v>#REF!</v>
      </c>
      <c r="C93" s="112" t="e">
        <f>VLOOKUP(A93,'RAW MATERIALS'!$B$4:$H$206,3,FALSE)</f>
        <v>#REF!</v>
      </c>
      <c r="D93" s="113" t="e">
        <f t="shared" si="2"/>
        <v>#REF!</v>
      </c>
      <c r="E93" s="128">
        <f t="shared" si="3"/>
        <v>0</v>
      </c>
      <c r="F93" s="112" t="e">
        <f>VLOOKUP(A93,'RAW MATERIALS'!$B$4:$I$206,5,FALSE)</f>
        <v>#REF!</v>
      </c>
    </row>
    <row r="94" spans="1:6" s="114" customFormat="1" ht="14.25" customHeight="1">
      <c r="A94" s="78" t="e">
        <f>'RAW MATERIALS'!#REF!</f>
        <v>#REF!</v>
      </c>
      <c r="B94" s="111" t="e">
        <f>SUMPRODUCT(('Materials bought'!$A$4:$A$3999=$A94)*('Materials bought'!$B$4:$B$3999))-SUMPRODUCT(('Materials used'!$A$4:$A$4297=$A94)*('Materials used'!$B$4:$B$4297))</f>
        <v>#REF!</v>
      </c>
      <c r="C94" s="112" t="e">
        <f>VLOOKUP(A94,'RAW MATERIALS'!$B$4:$H$206,3,FALSE)</f>
        <v>#REF!</v>
      </c>
      <c r="D94" s="113" t="e">
        <f t="shared" si="2"/>
        <v>#REF!</v>
      </c>
      <c r="E94" s="128">
        <f t="shared" si="3"/>
        <v>0</v>
      </c>
      <c r="F94" s="112" t="e">
        <f>VLOOKUP(A94,'RAW MATERIALS'!$B$4:$I$206,5,FALSE)</f>
        <v>#REF!</v>
      </c>
    </row>
    <row r="95" spans="1:6" s="114" customFormat="1" ht="14.25" customHeight="1">
      <c r="A95" s="78" t="e">
        <f>'RAW MATERIALS'!#REF!</f>
        <v>#REF!</v>
      </c>
      <c r="B95" s="111" t="e">
        <f>SUMPRODUCT(('Materials bought'!$A$4:$A$3999=$A95)*('Materials bought'!$B$4:$B$3999))-SUMPRODUCT(('Materials used'!$A$4:$A$4297=$A95)*('Materials used'!$B$4:$B$4297))</f>
        <v>#REF!</v>
      </c>
      <c r="C95" s="112" t="e">
        <f>VLOOKUP(A95,'RAW MATERIALS'!$B$4:$H$206,3,FALSE)</f>
        <v>#REF!</v>
      </c>
      <c r="D95" s="113" t="e">
        <f t="shared" si="2"/>
        <v>#REF!</v>
      </c>
      <c r="E95" s="128">
        <f t="shared" si="3"/>
        <v>0</v>
      </c>
      <c r="F95" s="112" t="e">
        <f>VLOOKUP(A95,'RAW MATERIALS'!$B$4:$I$206,5,FALSE)</f>
        <v>#REF!</v>
      </c>
    </row>
    <row r="96" spans="1:6" s="114" customFormat="1" ht="14.25" customHeight="1">
      <c r="A96" s="78" t="e">
        <f>'RAW MATERIALS'!#REF!</f>
        <v>#REF!</v>
      </c>
      <c r="B96" s="111" t="e">
        <f>SUMPRODUCT(('Materials bought'!$A$4:$A$3999=$A96)*('Materials bought'!$B$4:$B$3999))-SUMPRODUCT(('Materials used'!$A$4:$A$4297=$A96)*('Materials used'!$B$4:$B$4297))</f>
        <v>#REF!</v>
      </c>
      <c r="C96" s="112" t="e">
        <f>VLOOKUP(A96,'RAW MATERIALS'!$B$4:$H$206,3,FALSE)</f>
        <v>#REF!</v>
      </c>
      <c r="D96" s="113" t="e">
        <f t="shared" si="2"/>
        <v>#REF!</v>
      </c>
      <c r="E96" s="128">
        <f t="shared" si="3"/>
        <v>0</v>
      </c>
      <c r="F96" s="112" t="e">
        <f>VLOOKUP(A96,'RAW MATERIALS'!$B$4:$I$206,5,FALSE)</f>
        <v>#REF!</v>
      </c>
    </row>
    <row r="97" spans="1:6" s="114" customFormat="1" ht="14.25" customHeight="1">
      <c r="A97" s="78" t="e">
        <f>'RAW MATERIALS'!#REF!</f>
        <v>#REF!</v>
      </c>
      <c r="B97" s="111" t="e">
        <f>SUMPRODUCT(('Materials bought'!$A$4:$A$3999=$A97)*('Materials bought'!$B$4:$B$3999))-SUMPRODUCT(('Materials used'!$A$4:$A$4297=$A97)*('Materials used'!$B$4:$B$4297))</f>
        <v>#REF!</v>
      </c>
      <c r="C97" s="112" t="e">
        <f>VLOOKUP(A97,'RAW MATERIALS'!$B$4:$H$206,3,FALSE)</f>
        <v>#REF!</v>
      </c>
      <c r="D97" s="113" t="e">
        <f t="shared" si="2"/>
        <v>#REF!</v>
      </c>
      <c r="E97" s="128">
        <f t="shared" si="3"/>
        <v>0</v>
      </c>
      <c r="F97" s="112" t="e">
        <f>VLOOKUP(A97,'RAW MATERIALS'!$B$4:$I$206,5,FALSE)</f>
        <v>#REF!</v>
      </c>
    </row>
    <row r="98" spans="1:6" s="114" customFormat="1" ht="14.25" customHeight="1">
      <c r="A98" s="78" t="e">
        <f>'RAW MATERIALS'!#REF!</f>
        <v>#REF!</v>
      </c>
      <c r="B98" s="111" t="e">
        <f>SUMPRODUCT(('Materials bought'!$A$4:$A$3999=$A98)*('Materials bought'!$B$4:$B$3999))-SUMPRODUCT(('Materials used'!$A$4:$A$4297=$A98)*('Materials used'!$B$4:$B$4297))</f>
        <v>#REF!</v>
      </c>
      <c r="C98" s="112" t="e">
        <f>VLOOKUP(A98,'RAW MATERIALS'!$B$4:$H$206,3,FALSE)</f>
        <v>#REF!</v>
      </c>
      <c r="D98" s="113" t="e">
        <f t="shared" si="2"/>
        <v>#REF!</v>
      </c>
      <c r="E98" s="128">
        <f t="shared" si="3"/>
        <v>0</v>
      </c>
      <c r="F98" s="112" t="e">
        <f>VLOOKUP(A98,'RAW MATERIALS'!$B$4:$I$206,5,FALSE)</f>
        <v>#REF!</v>
      </c>
    </row>
    <row r="99" spans="1:6" s="114" customFormat="1" ht="14.25" customHeight="1">
      <c r="A99" s="78" t="e">
        <f>'RAW MATERIALS'!#REF!</f>
        <v>#REF!</v>
      </c>
      <c r="B99" s="111" t="e">
        <f>SUMPRODUCT(('Materials bought'!$A$4:$A$3999=$A99)*('Materials bought'!$B$4:$B$3999))-SUMPRODUCT(('Materials used'!$A$4:$A$4297=$A99)*('Materials used'!$B$4:$B$4297))</f>
        <v>#REF!</v>
      </c>
      <c r="C99" s="112" t="e">
        <f>VLOOKUP(A99,'RAW MATERIALS'!$B$4:$H$206,3,FALSE)</f>
        <v>#REF!</v>
      </c>
      <c r="D99" s="113" t="e">
        <f t="shared" si="2"/>
        <v>#REF!</v>
      </c>
      <c r="E99" s="128">
        <f t="shared" si="3"/>
        <v>0</v>
      </c>
      <c r="F99" s="112" t="e">
        <f>VLOOKUP(A99,'RAW MATERIALS'!$B$4:$I$206,5,FALSE)</f>
        <v>#REF!</v>
      </c>
    </row>
    <row r="100" spans="1:6" s="114" customFormat="1" ht="14.25" customHeight="1">
      <c r="A100" s="78" t="e">
        <f>'RAW MATERIALS'!#REF!</f>
        <v>#REF!</v>
      </c>
      <c r="B100" s="111" t="e">
        <f>SUMPRODUCT(('Materials bought'!$A$4:$A$3999=$A100)*('Materials bought'!$B$4:$B$3999))-SUMPRODUCT(('Materials used'!$A$4:$A$4297=$A100)*('Materials used'!$B$4:$B$4297))</f>
        <v>#REF!</v>
      </c>
      <c r="C100" s="112" t="e">
        <f>VLOOKUP(A100,'RAW MATERIALS'!$B$4:$H$206,3,FALSE)</f>
        <v>#REF!</v>
      </c>
      <c r="D100" s="113" t="e">
        <f t="shared" si="2"/>
        <v>#REF!</v>
      </c>
      <c r="E100" s="128">
        <f t="shared" si="3"/>
        <v>0</v>
      </c>
      <c r="F100" s="112" t="e">
        <f>VLOOKUP(A100,'RAW MATERIALS'!$B$4:$I$206,5,FALSE)</f>
        <v>#REF!</v>
      </c>
    </row>
    <row r="101" spans="1:6" s="114" customFormat="1" ht="14.25" customHeight="1">
      <c r="A101" s="78" t="e">
        <f>'RAW MATERIALS'!#REF!</f>
        <v>#REF!</v>
      </c>
      <c r="B101" s="111" t="e">
        <f>SUMPRODUCT(('Materials bought'!$A$4:$A$3999=$A101)*('Materials bought'!$B$4:$B$3999))-SUMPRODUCT(('Materials used'!$A$4:$A$4297=$A101)*('Materials used'!$B$4:$B$4297))</f>
        <v>#REF!</v>
      </c>
      <c r="C101" s="112" t="e">
        <f>VLOOKUP(A101,'RAW MATERIALS'!$B$4:$H$206,3,FALSE)</f>
        <v>#REF!</v>
      </c>
      <c r="D101" s="113" t="e">
        <f t="shared" si="2"/>
        <v>#REF!</v>
      </c>
      <c r="E101" s="128">
        <f t="shared" si="3"/>
        <v>0</v>
      </c>
      <c r="F101" s="112" t="e">
        <f>VLOOKUP(A101,'RAW MATERIALS'!$B$4:$I$206,5,FALSE)</f>
        <v>#REF!</v>
      </c>
    </row>
    <row r="102" spans="1:6" s="114" customFormat="1" ht="14.25" customHeight="1">
      <c r="A102" s="78" t="e">
        <f>'RAW MATERIALS'!#REF!</f>
        <v>#REF!</v>
      </c>
      <c r="B102" s="111" t="e">
        <f>SUMPRODUCT(('Materials bought'!$A$4:$A$3999=$A102)*('Materials bought'!$B$4:$B$3999))-SUMPRODUCT(('Materials used'!$A$4:$A$4297=$A102)*('Materials used'!$B$4:$B$4297))</f>
        <v>#REF!</v>
      </c>
      <c r="C102" s="112" t="e">
        <f>VLOOKUP(A102,'RAW MATERIALS'!$B$4:$H$206,3,FALSE)</f>
        <v>#REF!</v>
      </c>
      <c r="D102" s="113" t="e">
        <f t="shared" si="2"/>
        <v>#REF!</v>
      </c>
      <c r="E102" s="128">
        <f t="shared" si="3"/>
        <v>0</v>
      </c>
      <c r="F102" s="112" t="e">
        <f>VLOOKUP(A102,'RAW MATERIALS'!$B$4:$I$206,5,FALSE)</f>
        <v>#REF!</v>
      </c>
    </row>
    <row r="103" spans="1:6" s="105" customFormat="1" ht="14.25" customHeight="1">
      <c r="A103" s="78" t="e">
        <f>'RAW MATERIALS'!#REF!</f>
        <v>#REF!</v>
      </c>
      <c r="B103" s="111" t="e">
        <f>SUMPRODUCT(('Materials bought'!$A$4:$A$3999=$A103)*('Materials bought'!$B$4:$B$3999))-SUMPRODUCT(('Materials used'!$A$4:$A$4297=$A103)*('Materials used'!$B$4:$B$4297))</f>
        <v>#REF!</v>
      </c>
      <c r="C103" s="112" t="e">
        <f>VLOOKUP(A103,'RAW MATERIALS'!$B$4:$H$206,3,FALSE)</f>
        <v>#REF!</v>
      </c>
      <c r="D103" s="113" t="e">
        <f t="shared" si="2"/>
        <v>#REF!</v>
      </c>
      <c r="E103" s="128">
        <f t="shared" si="3"/>
        <v>0</v>
      </c>
      <c r="F103" s="112" t="e">
        <f>VLOOKUP(A103,'RAW MATERIALS'!$B$4:$I$206,5,FALSE)</f>
        <v>#REF!</v>
      </c>
    </row>
    <row r="104" spans="1:6" s="114" customFormat="1" ht="14.25" customHeight="1">
      <c r="A104" s="78" t="e">
        <f>'RAW MATERIALS'!#REF!</f>
        <v>#REF!</v>
      </c>
      <c r="B104" s="111" t="e">
        <f>SUMPRODUCT(('Materials bought'!$A$4:$A$3999=$A104)*('Materials bought'!$B$4:$B$3999))-SUMPRODUCT(('Materials used'!$A$4:$A$4297=$A104)*('Materials used'!$B$4:$B$4297))</f>
        <v>#REF!</v>
      </c>
      <c r="C104" s="112" t="e">
        <f>VLOOKUP(A104,'RAW MATERIALS'!$B$4:$H$206,3,FALSE)</f>
        <v>#REF!</v>
      </c>
      <c r="D104" s="113" t="e">
        <f t="shared" si="2"/>
        <v>#REF!</v>
      </c>
      <c r="E104" s="128">
        <f t="shared" si="3"/>
        <v>0</v>
      </c>
      <c r="F104" s="112" t="e">
        <f>VLOOKUP(A104,'RAW MATERIALS'!$B$4:$I$206,5,FALSE)</f>
        <v>#REF!</v>
      </c>
    </row>
    <row r="105" spans="1:6" s="114" customFormat="1" ht="14.25" customHeight="1">
      <c r="A105" s="78" t="e">
        <f>'RAW MATERIALS'!#REF!</f>
        <v>#REF!</v>
      </c>
      <c r="B105" s="111" t="e">
        <f>SUMPRODUCT(('Materials bought'!$A$4:$A$3999=$A105)*('Materials bought'!$B$4:$B$3999))-SUMPRODUCT(('Materials used'!$A$4:$A$4297=$A105)*('Materials used'!$B$4:$B$4297))</f>
        <v>#REF!</v>
      </c>
      <c r="C105" s="112" t="e">
        <f>VLOOKUP(A105,'RAW MATERIALS'!$B$4:$H$206,3,FALSE)</f>
        <v>#REF!</v>
      </c>
      <c r="D105" s="113" t="e">
        <f t="shared" si="2"/>
        <v>#REF!</v>
      </c>
      <c r="E105" s="128">
        <f t="shared" si="3"/>
        <v>0</v>
      </c>
      <c r="F105" s="112" t="e">
        <f>VLOOKUP(A105,'RAW MATERIALS'!$B$4:$I$206,5,FALSE)</f>
        <v>#REF!</v>
      </c>
    </row>
    <row r="106" spans="1:6" s="114" customFormat="1" ht="14.25" customHeight="1">
      <c r="A106" s="78" t="e">
        <f>'RAW MATERIALS'!#REF!</f>
        <v>#REF!</v>
      </c>
      <c r="B106" s="111" t="e">
        <f>SUMPRODUCT(('Materials bought'!$A$4:$A$3999=$A106)*('Materials bought'!$B$4:$B$3999))-SUMPRODUCT(('Materials used'!$A$4:$A$4297=$A106)*('Materials used'!$B$4:$B$4297))</f>
        <v>#REF!</v>
      </c>
      <c r="C106" s="112" t="e">
        <f>VLOOKUP(A106,'RAW MATERIALS'!$B$4:$H$206,3,FALSE)</f>
        <v>#REF!</v>
      </c>
      <c r="D106" s="113" t="e">
        <f t="shared" si="2"/>
        <v>#REF!</v>
      </c>
      <c r="E106" s="128">
        <f t="shared" si="3"/>
        <v>0</v>
      </c>
      <c r="F106" s="112" t="e">
        <f>VLOOKUP(A106,'RAW MATERIALS'!$B$4:$I$206,5,FALSE)</f>
        <v>#REF!</v>
      </c>
    </row>
    <row r="107" spans="1:6" s="114" customFormat="1" ht="14.25" customHeight="1">
      <c r="A107" s="78" t="e">
        <f>'RAW MATERIALS'!#REF!</f>
        <v>#REF!</v>
      </c>
      <c r="B107" s="111" t="e">
        <f>SUMPRODUCT(('Materials bought'!$A$4:$A$3999=$A107)*('Materials bought'!$B$4:$B$3999))-SUMPRODUCT(('Materials used'!$A$4:$A$4297=$A107)*('Materials used'!$B$4:$B$4297))</f>
        <v>#REF!</v>
      </c>
      <c r="C107" s="112" t="e">
        <f>VLOOKUP(A107,'RAW MATERIALS'!$B$4:$H$206,3,FALSE)</f>
        <v>#REF!</v>
      </c>
      <c r="D107" s="113" t="e">
        <f t="shared" si="2"/>
        <v>#REF!</v>
      </c>
      <c r="E107" s="128">
        <f t="shared" si="3"/>
        <v>0</v>
      </c>
      <c r="F107" s="112" t="e">
        <f>VLOOKUP(A107,'RAW MATERIALS'!$B$4:$I$206,5,FALSE)</f>
        <v>#REF!</v>
      </c>
    </row>
    <row r="108" spans="1:6" s="114" customFormat="1" ht="14.25" customHeight="1">
      <c r="A108" s="78" t="e">
        <f>'RAW MATERIALS'!#REF!</f>
        <v>#REF!</v>
      </c>
      <c r="B108" s="111" t="e">
        <f>SUMPRODUCT(('Materials bought'!$A$4:$A$3999=$A108)*('Materials bought'!$B$4:$B$3999))-SUMPRODUCT(('Materials used'!$A$4:$A$4297=$A108)*('Materials used'!$B$4:$B$4297))</f>
        <v>#REF!</v>
      </c>
      <c r="C108" s="112" t="e">
        <f>VLOOKUP(A108,'RAW MATERIALS'!$B$4:$H$206,3,FALSE)</f>
        <v>#REF!</v>
      </c>
      <c r="D108" s="113" t="e">
        <f t="shared" si="2"/>
        <v>#REF!</v>
      </c>
      <c r="E108" s="128">
        <f t="shared" si="3"/>
        <v>0</v>
      </c>
      <c r="F108" s="112" t="e">
        <f>VLOOKUP(A108,'RAW MATERIALS'!$B$4:$I$206,5,FALSE)</f>
        <v>#REF!</v>
      </c>
    </row>
    <row r="109" spans="1:6" s="114" customFormat="1" ht="14.25" customHeight="1">
      <c r="A109" s="78" t="e">
        <f>'RAW MATERIALS'!#REF!</f>
        <v>#REF!</v>
      </c>
      <c r="B109" s="111" t="e">
        <f>SUMPRODUCT(('Materials bought'!$A$4:$A$3999=$A109)*('Materials bought'!$B$4:$B$3999))-SUMPRODUCT(('Materials used'!$A$4:$A$4297=$A109)*('Materials used'!$B$4:$B$4297))</f>
        <v>#REF!</v>
      </c>
      <c r="C109" s="112" t="e">
        <f>VLOOKUP(A109,'RAW MATERIALS'!$B$4:$H$206,3,FALSE)</f>
        <v>#REF!</v>
      </c>
      <c r="D109" s="113" t="e">
        <f t="shared" si="2"/>
        <v>#REF!</v>
      </c>
      <c r="E109" s="128">
        <f t="shared" si="3"/>
        <v>0</v>
      </c>
      <c r="F109" s="112" t="e">
        <f>VLOOKUP(A109,'RAW MATERIALS'!$B$4:$I$206,5,FALSE)</f>
        <v>#REF!</v>
      </c>
    </row>
    <row r="110" spans="1:6" s="114" customFormat="1" ht="14.25" customHeight="1">
      <c r="A110" s="78" t="e">
        <f>'RAW MATERIALS'!#REF!</f>
        <v>#REF!</v>
      </c>
      <c r="B110" s="111" t="e">
        <f>SUMPRODUCT(('Materials bought'!$A$4:$A$3999=$A110)*('Materials bought'!$B$4:$B$3999))-SUMPRODUCT(('Materials used'!$A$4:$A$4297=$A110)*('Materials used'!$B$4:$B$4297))</f>
        <v>#REF!</v>
      </c>
      <c r="C110" s="112" t="e">
        <f>VLOOKUP(A110,'RAW MATERIALS'!$B$4:$H$206,3,FALSE)</f>
        <v>#REF!</v>
      </c>
      <c r="D110" s="113" t="e">
        <f t="shared" si="2"/>
        <v>#REF!</v>
      </c>
      <c r="E110" s="128">
        <f t="shared" si="3"/>
        <v>0</v>
      </c>
      <c r="F110" s="112" t="e">
        <f>VLOOKUP(A110,'RAW MATERIALS'!$B$4:$I$206,5,FALSE)</f>
        <v>#REF!</v>
      </c>
    </row>
    <row r="111" spans="1:6" s="114" customFormat="1" ht="14.25" customHeight="1">
      <c r="A111" s="78" t="e">
        <f>'RAW MATERIALS'!#REF!</f>
        <v>#REF!</v>
      </c>
      <c r="B111" s="111" t="e">
        <f>SUMPRODUCT(('Materials bought'!$A$4:$A$3999=$A111)*('Materials bought'!$B$4:$B$3999))-SUMPRODUCT(('Materials used'!$A$4:$A$4297=$A111)*('Materials used'!$B$4:$B$4297))</f>
        <v>#REF!</v>
      </c>
      <c r="C111" s="112" t="e">
        <f>VLOOKUP(A111,'RAW MATERIALS'!$B$4:$H$206,3,FALSE)</f>
        <v>#REF!</v>
      </c>
      <c r="D111" s="113" t="e">
        <f t="shared" si="2"/>
        <v>#REF!</v>
      </c>
      <c r="E111" s="128">
        <f t="shared" si="3"/>
        <v>0</v>
      </c>
      <c r="F111" s="112" t="e">
        <f>VLOOKUP(A111,'RAW MATERIALS'!$B$4:$I$206,5,FALSE)</f>
        <v>#REF!</v>
      </c>
    </row>
    <row r="112" spans="1:6" s="114" customFormat="1" ht="14.25" customHeight="1">
      <c r="A112" s="78" t="e">
        <f>'RAW MATERIALS'!#REF!</f>
        <v>#REF!</v>
      </c>
      <c r="B112" s="111" t="e">
        <f>SUMPRODUCT(('Materials bought'!$A$4:$A$3999=$A112)*('Materials bought'!$B$4:$B$3999))-SUMPRODUCT(('Materials used'!$A$4:$A$4297=$A112)*('Materials used'!$B$4:$B$4297))</f>
        <v>#REF!</v>
      </c>
      <c r="C112" s="112" t="e">
        <f>VLOOKUP(A112,'RAW MATERIALS'!$B$4:$H$206,3,FALSE)</f>
        <v>#REF!</v>
      </c>
      <c r="D112" s="113" t="e">
        <f t="shared" si="2"/>
        <v>#REF!</v>
      </c>
      <c r="E112" s="128">
        <f t="shared" si="3"/>
        <v>0</v>
      </c>
      <c r="F112" s="112" t="e">
        <f>VLOOKUP(A112,'RAW MATERIALS'!$B$4:$I$206,5,FALSE)</f>
        <v>#REF!</v>
      </c>
    </row>
    <row r="113" spans="1:6" s="114" customFormat="1" ht="14.25" customHeight="1">
      <c r="A113" s="78" t="e">
        <f>'RAW MATERIALS'!#REF!</f>
        <v>#REF!</v>
      </c>
      <c r="B113" s="111" t="e">
        <f>SUMPRODUCT(('Materials bought'!$A$4:$A$3999=$A113)*('Materials bought'!$B$4:$B$3999))-SUMPRODUCT(('Materials used'!$A$4:$A$4297=$A113)*('Materials used'!$B$4:$B$4297))</f>
        <v>#REF!</v>
      </c>
      <c r="C113" s="112" t="e">
        <f>VLOOKUP(A113,'RAW MATERIALS'!$B$4:$H$206,3,FALSE)</f>
        <v>#REF!</v>
      </c>
      <c r="D113" s="113" t="e">
        <f t="shared" si="2"/>
        <v>#REF!</v>
      </c>
      <c r="E113" s="128">
        <f t="shared" si="3"/>
        <v>0</v>
      </c>
      <c r="F113" s="112" t="e">
        <f>VLOOKUP(A113,'RAW MATERIALS'!$B$4:$I$206,5,FALSE)</f>
        <v>#REF!</v>
      </c>
    </row>
    <row r="114" spans="1:6" s="114" customFormat="1" ht="14.25" customHeight="1">
      <c r="A114" s="78" t="e">
        <f>'RAW MATERIALS'!#REF!</f>
        <v>#REF!</v>
      </c>
      <c r="B114" s="111" t="e">
        <f>SUMPRODUCT(('Materials bought'!$A$4:$A$3999=$A114)*('Materials bought'!$B$4:$B$3999))-SUMPRODUCT(('Materials used'!$A$4:$A$4297=$A114)*('Materials used'!$B$4:$B$4297))</f>
        <v>#REF!</v>
      </c>
      <c r="C114" s="112" t="e">
        <f>VLOOKUP(A114,'RAW MATERIALS'!$B$4:$H$206,3,FALSE)</f>
        <v>#REF!</v>
      </c>
      <c r="D114" s="113" t="e">
        <f t="shared" si="2"/>
        <v>#REF!</v>
      </c>
      <c r="E114" s="128">
        <f t="shared" si="3"/>
        <v>0</v>
      </c>
      <c r="F114" s="112" t="e">
        <f>VLOOKUP(A114,'RAW MATERIALS'!$B$4:$I$206,5,FALSE)</f>
        <v>#REF!</v>
      </c>
    </row>
    <row r="115" spans="1:6" s="114" customFormat="1" ht="14.25" customHeight="1">
      <c r="A115" s="78" t="e">
        <f>'RAW MATERIALS'!#REF!</f>
        <v>#REF!</v>
      </c>
      <c r="B115" s="111" t="e">
        <f>SUMPRODUCT(('Materials bought'!$A$4:$A$3999=$A115)*('Materials bought'!$B$4:$B$3999))-SUMPRODUCT(('Materials used'!$A$4:$A$4297=$A115)*('Materials used'!$B$4:$B$4297))</f>
        <v>#REF!</v>
      </c>
      <c r="C115" s="112" t="e">
        <f>VLOOKUP(A115,'RAW MATERIALS'!$B$4:$H$206,3,FALSE)</f>
        <v>#REF!</v>
      </c>
      <c r="D115" s="113" t="e">
        <f t="shared" si="2"/>
        <v>#REF!</v>
      </c>
      <c r="E115" s="128">
        <f t="shared" si="3"/>
        <v>0</v>
      </c>
      <c r="F115" s="112" t="e">
        <f>VLOOKUP(A115,'RAW MATERIALS'!$B$4:$I$206,5,FALSE)</f>
        <v>#REF!</v>
      </c>
    </row>
    <row r="116" spans="1:6" s="114" customFormat="1" ht="14.25" customHeight="1">
      <c r="A116" s="78" t="e">
        <f>'RAW MATERIALS'!#REF!</f>
        <v>#REF!</v>
      </c>
      <c r="B116" s="111" t="e">
        <f>SUMPRODUCT(('Materials bought'!$A$4:$A$3999=$A116)*('Materials bought'!$B$4:$B$3999))-SUMPRODUCT(('Materials used'!$A$4:$A$4297=$A116)*('Materials used'!$B$4:$B$4297))</f>
        <v>#REF!</v>
      </c>
      <c r="C116" s="112" t="e">
        <f>VLOOKUP(A116,'RAW MATERIALS'!$B$4:$H$206,3,FALSE)</f>
        <v>#REF!</v>
      </c>
      <c r="D116" s="113" t="e">
        <f t="shared" si="2"/>
        <v>#REF!</v>
      </c>
      <c r="E116" s="128">
        <f t="shared" si="3"/>
        <v>0</v>
      </c>
      <c r="F116" s="112" t="e">
        <f>VLOOKUP(A116,'RAW MATERIALS'!$B$4:$I$206,5,FALSE)</f>
        <v>#REF!</v>
      </c>
    </row>
    <row r="117" spans="1:6" s="114" customFormat="1" ht="14.25" customHeight="1">
      <c r="A117" s="78" t="e">
        <f>'RAW MATERIALS'!#REF!</f>
        <v>#REF!</v>
      </c>
      <c r="B117" s="111" t="e">
        <f>SUMPRODUCT(('Materials bought'!$A$4:$A$3999=$A117)*('Materials bought'!$B$4:$B$3999))-SUMPRODUCT(('Materials used'!$A$4:$A$4297=$A117)*('Materials used'!$B$4:$B$4297))</f>
        <v>#REF!</v>
      </c>
      <c r="C117" s="112" t="e">
        <f>VLOOKUP(A117,'RAW MATERIALS'!$B$4:$H$206,3,FALSE)</f>
        <v>#REF!</v>
      </c>
      <c r="D117" s="113" t="e">
        <f t="shared" si="2"/>
        <v>#REF!</v>
      </c>
      <c r="E117" s="128">
        <f t="shared" si="3"/>
        <v>0</v>
      </c>
      <c r="F117" s="112" t="e">
        <f>VLOOKUP(A117,'RAW MATERIALS'!$B$4:$I$206,5,FALSE)</f>
        <v>#REF!</v>
      </c>
    </row>
    <row r="118" spans="1:6" s="114" customFormat="1" ht="14.25" customHeight="1">
      <c r="A118" s="78" t="e">
        <f>'RAW MATERIALS'!#REF!</f>
        <v>#REF!</v>
      </c>
      <c r="B118" s="111" t="e">
        <f>SUMPRODUCT(('Materials bought'!$A$4:$A$3999=$A118)*('Materials bought'!$B$4:$B$3999))-SUMPRODUCT(('Materials used'!$A$4:$A$4297=$A118)*('Materials used'!$B$4:$B$4297))</f>
        <v>#REF!</v>
      </c>
      <c r="C118" s="112" t="e">
        <f>VLOOKUP(A118,'RAW MATERIALS'!$B$4:$H$206,3,FALSE)</f>
        <v>#REF!</v>
      </c>
      <c r="D118" s="113" t="e">
        <f t="shared" si="2"/>
        <v>#REF!</v>
      </c>
      <c r="E118" s="128">
        <f t="shared" si="3"/>
        <v>0</v>
      </c>
      <c r="F118" s="112" t="e">
        <f>VLOOKUP(A118,'RAW MATERIALS'!$B$4:$I$206,5,FALSE)</f>
        <v>#REF!</v>
      </c>
    </row>
    <row r="119" spans="1:6" s="114" customFormat="1" ht="14.25" customHeight="1">
      <c r="A119" s="78" t="e">
        <f>'RAW MATERIALS'!#REF!</f>
        <v>#REF!</v>
      </c>
      <c r="B119" s="111" t="e">
        <f>SUMPRODUCT(('Materials bought'!$A$4:$A$3999=$A119)*('Materials bought'!$B$4:$B$3999))-SUMPRODUCT(('Materials used'!$A$4:$A$4297=$A119)*('Materials used'!$B$4:$B$4297))</f>
        <v>#REF!</v>
      </c>
      <c r="C119" s="112" t="e">
        <f>VLOOKUP(A119,'RAW MATERIALS'!$B$4:$H$206,3,FALSE)</f>
        <v>#REF!</v>
      </c>
      <c r="D119" s="113" t="e">
        <f t="shared" si="2"/>
        <v>#REF!</v>
      </c>
      <c r="E119" s="128">
        <f t="shared" si="3"/>
        <v>0</v>
      </c>
      <c r="F119" s="112" t="e">
        <f>VLOOKUP(A119,'RAW MATERIALS'!$B$4:$I$206,5,FALSE)</f>
        <v>#REF!</v>
      </c>
    </row>
    <row r="120" spans="1:6" s="114" customFormat="1" ht="14.25" customHeight="1">
      <c r="A120" s="78" t="e">
        <f>'RAW MATERIALS'!#REF!</f>
        <v>#REF!</v>
      </c>
      <c r="B120" s="111" t="e">
        <f>SUMPRODUCT(('Materials bought'!$A$4:$A$3999=$A120)*('Materials bought'!$B$4:$B$3999))-SUMPRODUCT(('Materials used'!$A$4:$A$4297=$A120)*('Materials used'!$B$4:$B$4297))</f>
        <v>#REF!</v>
      </c>
      <c r="C120" s="112" t="e">
        <f>VLOOKUP(A120,'RAW MATERIALS'!$B$4:$H$206,3,FALSE)</f>
        <v>#REF!</v>
      </c>
      <c r="D120" s="113" t="e">
        <f t="shared" si="2"/>
        <v>#REF!</v>
      </c>
      <c r="E120" s="128">
        <f t="shared" si="3"/>
        <v>0</v>
      </c>
      <c r="F120" s="112" t="e">
        <f>VLOOKUP(A120,'RAW MATERIALS'!$B$4:$I$206,5,FALSE)</f>
        <v>#REF!</v>
      </c>
    </row>
    <row r="121" spans="1:6" s="114" customFormat="1" ht="14.25" customHeight="1">
      <c r="A121" s="78" t="e">
        <f>'RAW MATERIALS'!#REF!</f>
        <v>#REF!</v>
      </c>
      <c r="B121" s="111" t="e">
        <f>SUMPRODUCT(('Materials bought'!$A$4:$A$3999=$A121)*('Materials bought'!$B$4:$B$3999))-SUMPRODUCT(('Materials used'!$A$4:$A$4297=$A121)*('Materials used'!$B$4:$B$4297))</f>
        <v>#REF!</v>
      </c>
      <c r="C121" s="112" t="e">
        <f>VLOOKUP(A121,'RAW MATERIALS'!$B$4:$H$206,3,FALSE)</f>
        <v>#REF!</v>
      </c>
      <c r="D121" s="113" t="e">
        <f t="shared" si="2"/>
        <v>#REF!</v>
      </c>
      <c r="E121" s="128">
        <f t="shared" si="3"/>
        <v>0</v>
      </c>
      <c r="F121" s="112" t="e">
        <f>VLOOKUP(A121,'RAW MATERIALS'!$B$4:$I$206,5,FALSE)</f>
        <v>#REF!</v>
      </c>
    </row>
    <row r="122" spans="1:6" s="114" customFormat="1" ht="14.25" customHeight="1">
      <c r="A122" s="78" t="e">
        <f>'RAW MATERIALS'!#REF!</f>
        <v>#REF!</v>
      </c>
      <c r="B122" s="111" t="e">
        <f>SUMPRODUCT(('Materials bought'!$A$4:$A$3999=$A122)*('Materials bought'!$B$4:$B$3999))-SUMPRODUCT(('Materials used'!$A$4:$A$4297=$A122)*('Materials used'!$B$4:$B$4297))</f>
        <v>#REF!</v>
      </c>
      <c r="C122" s="112" t="e">
        <f>VLOOKUP(A122,'RAW MATERIALS'!$B$4:$H$206,3,FALSE)</f>
        <v>#REF!</v>
      </c>
      <c r="D122" s="113" t="e">
        <f t="shared" si="2"/>
        <v>#REF!</v>
      </c>
      <c r="E122" s="128">
        <f t="shared" si="3"/>
        <v>0</v>
      </c>
      <c r="F122" s="112" t="e">
        <f>VLOOKUP(A122,'RAW MATERIALS'!$B$4:$I$206,5,FALSE)</f>
        <v>#REF!</v>
      </c>
    </row>
    <row r="123" spans="1:6" s="114" customFormat="1" ht="14.25" customHeight="1">
      <c r="A123" s="78" t="e">
        <f>'RAW MATERIALS'!#REF!</f>
        <v>#REF!</v>
      </c>
      <c r="B123" s="111" t="e">
        <f>SUMPRODUCT(('Materials bought'!$A$4:$A$3999=$A123)*('Materials bought'!$B$4:$B$3999))-SUMPRODUCT(('Materials used'!$A$4:$A$4297=$A123)*('Materials used'!$B$4:$B$4297))</f>
        <v>#REF!</v>
      </c>
      <c r="C123" s="112" t="e">
        <f>VLOOKUP(A123,'RAW MATERIALS'!$B$4:$H$206,3,FALSE)</f>
        <v>#REF!</v>
      </c>
      <c r="D123" s="113" t="e">
        <f t="shared" si="2"/>
        <v>#REF!</v>
      </c>
      <c r="E123" s="128">
        <f t="shared" si="3"/>
        <v>0</v>
      </c>
      <c r="F123" s="112" t="e">
        <f>VLOOKUP(A123,'RAW MATERIALS'!$B$4:$I$206,5,FALSE)</f>
        <v>#REF!</v>
      </c>
    </row>
    <row r="124" spans="1:6" s="114" customFormat="1" ht="14.25" customHeight="1">
      <c r="A124" s="78" t="e">
        <f>'RAW MATERIALS'!#REF!</f>
        <v>#REF!</v>
      </c>
      <c r="B124" s="111" t="e">
        <f>SUMPRODUCT(('Materials bought'!$A$4:$A$3999=$A124)*('Materials bought'!$B$4:$B$3999))-SUMPRODUCT(('Materials used'!$A$4:$A$4297=$A124)*('Materials used'!$B$4:$B$4297))</f>
        <v>#REF!</v>
      </c>
      <c r="C124" s="112" t="e">
        <f>VLOOKUP(A124,'RAW MATERIALS'!$B$4:$H$206,3,FALSE)</f>
        <v>#REF!</v>
      </c>
      <c r="D124" s="113" t="e">
        <f t="shared" si="2"/>
        <v>#REF!</v>
      </c>
      <c r="E124" s="128">
        <f t="shared" si="3"/>
        <v>0</v>
      </c>
      <c r="F124" s="112" t="e">
        <f>VLOOKUP(A124,'RAW MATERIALS'!$B$4:$I$206,5,FALSE)</f>
        <v>#REF!</v>
      </c>
    </row>
    <row r="125" spans="1:6" s="114" customFormat="1" ht="14.25" customHeight="1">
      <c r="A125" s="78" t="e">
        <f>'RAW MATERIALS'!#REF!</f>
        <v>#REF!</v>
      </c>
      <c r="B125" s="111" t="e">
        <f>SUMPRODUCT(('Materials bought'!$A$4:$A$3999=$A125)*('Materials bought'!$B$4:$B$3999))-SUMPRODUCT(('Materials used'!$A$4:$A$4297=$A125)*('Materials used'!$B$4:$B$4297))</f>
        <v>#REF!</v>
      </c>
      <c r="C125" s="112" t="e">
        <f>VLOOKUP(A125,'RAW MATERIALS'!$B$4:$H$206,3,FALSE)</f>
        <v>#REF!</v>
      </c>
      <c r="D125" s="113" t="e">
        <f t="shared" si="2"/>
        <v>#REF!</v>
      </c>
      <c r="E125" s="128">
        <f t="shared" si="3"/>
        <v>0</v>
      </c>
      <c r="F125" s="112" t="e">
        <f>VLOOKUP(A125,'RAW MATERIALS'!$B$4:$I$206,5,FALSE)</f>
        <v>#REF!</v>
      </c>
    </row>
    <row r="126" spans="1:6" s="114" customFormat="1" ht="14.25" customHeight="1">
      <c r="A126" s="78" t="e">
        <f>'RAW MATERIALS'!#REF!</f>
        <v>#REF!</v>
      </c>
      <c r="B126" s="111" t="e">
        <f>SUMPRODUCT(('Materials bought'!$A$4:$A$3999=$A126)*('Materials bought'!$B$4:$B$3999))-SUMPRODUCT(('Materials used'!$A$4:$A$4297=$A126)*('Materials used'!$B$4:$B$4297))</f>
        <v>#REF!</v>
      </c>
      <c r="C126" s="112" t="e">
        <f>VLOOKUP(A126,'RAW MATERIALS'!$B$4:$H$206,3,FALSE)</f>
        <v>#REF!</v>
      </c>
      <c r="D126" s="113" t="e">
        <f t="shared" si="2"/>
        <v>#REF!</v>
      </c>
      <c r="E126" s="128">
        <f t="shared" si="3"/>
        <v>0</v>
      </c>
      <c r="F126" s="112" t="e">
        <f>VLOOKUP(A126,'RAW MATERIALS'!$B$4:$I$206,5,FALSE)</f>
        <v>#REF!</v>
      </c>
    </row>
    <row r="127" spans="1:6" s="114" customFormat="1" ht="14.25" customHeight="1">
      <c r="A127" s="78" t="e">
        <f>'RAW MATERIALS'!#REF!</f>
        <v>#REF!</v>
      </c>
      <c r="B127" s="111" t="e">
        <f>SUMPRODUCT(('Materials bought'!$A$4:$A$3999=$A127)*('Materials bought'!$B$4:$B$3999))-SUMPRODUCT(('Materials used'!$A$4:$A$4297=$A127)*('Materials used'!$B$4:$B$4297))</f>
        <v>#REF!</v>
      </c>
      <c r="C127" s="112" t="e">
        <f>VLOOKUP(A127,'RAW MATERIALS'!$B$4:$H$206,3,FALSE)</f>
        <v>#REF!</v>
      </c>
      <c r="D127" s="113" t="e">
        <f t="shared" si="2"/>
        <v>#REF!</v>
      </c>
      <c r="E127" s="128">
        <f t="shared" si="3"/>
        <v>0</v>
      </c>
      <c r="F127" s="112" t="e">
        <f>VLOOKUP(A127,'RAW MATERIALS'!$B$4:$I$206,5,FALSE)</f>
        <v>#REF!</v>
      </c>
    </row>
    <row r="128" spans="1:6" s="114" customFormat="1" ht="14.25" customHeight="1">
      <c r="A128" s="78" t="e">
        <f>'RAW MATERIALS'!#REF!</f>
        <v>#REF!</v>
      </c>
      <c r="B128" s="111" t="e">
        <f>SUMPRODUCT(('Materials bought'!$A$4:$A$3999=$A128)*('Materials bought'!$B$4:$B$3999))-SUMPRODUCT(('Materials used'!$A$4:$A$4297=$A128)*('Materials used'!$B$4:$B$4297))</f>
        <v>#REF!</v>
      </c>
      <c r="C128" s="112" t="e">
        <f>VLOOKUP(A128,'RAW MATERIALS'!$B$4:$H$206,3,FALSE)</f>
        <v>#REF!</v>
      </c>
      <c r="D128" s="113" t="e">
        <f t="shared" si="2"/>
        <v>#REF!</v>
      </c>
      <c r="E128" s="128">
        <f t="shared" si="3"/>
        <v>0</v>
      </c>
      <c r="F128" s="112" t="e">
        <f>VLOOKUP(A128,'RAW MATERIALS'!$B$4:$I$206,5,FALSE)</f>
        <v>#REF!</v>
      </c>
    </row>
    <row r="129" spans="1:6" s="114" customFormat="1" ht="14.25" customHeight="1">
      <c r="A129" s="78" t="e">
        <f>'RAW MATERIALS'!#REF!</f>
        <v>#REF!</v>
      </c>
      <c r="B129" s="111" t="e">
        <f>SUMPRODUCT(('Materials bought'!$A$4:$A$3999=$A129)*('Materials bought'!$B$4:$B$3999))-SUMPRODUCT(('Materials used'!$A$4:$A$4297=$A129)*('Materials used'!$B$4:$B$4297))</f>
        <v>#REF!</v>
      </c>
      <c r="C129" s="112" t="e">
        <f>VLOOKUP(A129,'RAW MATERIALS'!$B$4:$H$206,3,FALSE)</f>
        <v>#REF!</v>
      </c>
      <c r="D129" s="113" t="e">
        <f t="shared" si="2"/>
        <v>#REF!</v>
      </c>
      <c r="E129" s="128">
        <f t="shared" si="3"/>
        <v>0</v>
      </c>
      <c r="F129" s="112" t="e">
        <f>VLOOKUP(A129,'RAW MATERIALS'!$B$4:$I$206,5,FALSE)</f>
        <v>#REF!</v>
      </c>
    </row>
    <row r="130" spans="1:6" s="114" customFormat="1" ht="14.25" customHeight="1">
      <c r="A130" s="78" t="e">
        <f>'RAW MATERIALS'!#REF!</f>
        <v>#REF!</v>
      </c>
      <c r="B130" s="111" t="e">
        <f>SUMPRODUCT(('Materials bought'!$A$4:$A$3999=$A130)*('Materials bought'!$B$4:$B$3999))-SUMPRODUCT(('Materials used'!$A$4:$A$4297=$A130)*('Materials used'!$B$4:$B$4297))</f>
        <v>#REF!</v>
      </c>
      <c r="C130" s="112" t="e">
        <f>VLOOKUP(A130,'RAW MATERIALS'!$B$4:$H$206,3,FALSE)</f>
        <v>#REF!</v>
      </c>
      <c r="D130" s="113" t="e">
        <f t="shared" si="2"/>
        <v>#REF!</v>
      </c>
      <c r="E130" s="128">
        <f t="shared" si="3"/>
        <v>0</v>
      </c>
      <c r="F130" s="112" t="e">
        <f>VLOOKUP(A130,'RAW MATERIALS'!$B$4:$I$206,5,FALSE)</f>
        <v>#REF!</v>
      </c>
    </row>
    <row r="131" spans="1:6" s="114" customFormat="1" ht="14.25" customHeight="1">
      <c r="A131" s="78" t="e">
        <f>'RAW MATERIALS'!#REF!</f>
        <v>#REF!</v>
      </c>
      <c r="B131" s="111" t="e">
        <f>SUMPRODUCT(('Materials bought'!$A$4:$A$3999=$A131)*('Materials bought'!$B$4:$B$3999))-SUMPRODUCT(('Materials used'!$A$4:$A$4297=$A131)*('Materials used'!$B$4:$B$4297))</f>
        <v>#REF!</v>
      </c>
      <c r="C131" s="112" t="e">
        <f>VLOOKUP(A131,'RAW MATERIALS'!$B$4:$H$206,3,FALSE)</f>
        <v>#REF!</v>
      </c>
      <c r="D131" s="113" t="e">
        <f t="shared" si="2"/>
        <v>#REF!</v>
      </c>
      <c r="E131" s="128">
        <f t="shared" si="3"/>
        <v>0</v>
      </c>
      <c r="F131" s="112" t="e">
        <f>VLOOKUP(A131,'RAW MATERIALS'!$B$4:$I$206,5,FALSE)</f>
        <v>#REF!</v>
      </c>
    </row>
    <row r="132" spans="1:6" s="114" customFormat="1" ht="14.25" customHeight="1">
      <c r="A132" s="78" t="e">
        <f>'RAW MATERIALS'!#REF!</f>
        <v>#REF!</v>
      </c>
      <c r="B132" s="111" t="e">
        <f>SUMPRODUCT(('Materials bought'!$A$4:$A$3999=$A132)*('Materials bought'!$B$4:$B$3999))-SUMPRODUCT(('Materials used'!$A$4:$A$4297=$A132)*('Materials used'!$B$4:$B$4297))</f>
        <v>#REF!</v>
      </c>
      <c r="C132" s="112" t="e">
        <f>VLOOKUP(A132,'RAW MATERIALS'!$B$4:$H$206,3,FALSE)</f>
        <v>#REF!</v>
      </c>
      <c r="D132" s="113" t="e">
        <f t="shared" si="2"/>
        <v>#REF!</v>
      </c>
      <c r="E132" s="128">
        <f t="shared" si="3"/>
        <v>0</v>
      </c>
      <c r="F132" s="112" t="e">
        <f>VLOOKUP(A132,'RAW MATERIALS'!$B$4:$I$206,5,FALSE)</f>
        <v>#REF!</v>
      </c>
    </row>
    <row r="133" spans="1:6" s="114" customFormat="1" ht="14.25" customHeight="1">
      <c r="A133" s="78" t="e">
        <f>'RAW MATERIALS'!#REF!</f>
        <v>#REF!</v>
      </c>
      <c r="B133" s="111" t="e">
        <f>SUMPRODUCT(('Materials bought'!$A$4:$A$3999=$A133)*('Materials bought'!$B$4:$B$3999))-SUMPRODUCT(('Materials used'!$A$4:$A$4297=$A133)*('Materials used'!$B$4:$B$4297))</f>
        <v>#REF!</v>
      </c>
      <c r="C133" s="112" t="e">
        <f>VLOOKUP(A133,'RAW MATERIALS'!$B$4:$H$206,3,FALSE)</f>
        <v>#REF!</v>
      </c>
      <c r="D133" s="113" t="e">
        <f t="shared" ref="D133:D196" si="4">B133*C133</f>
        <v>#REF!</v>
      </c>
      <c r="E133" s="128">
        <f t="shared" ref="E133:E196" si="5">IFERROR(D133,0)</f>
        <v>0</v>
      </c>
      <c r="F133" s="112" t="e">
        <f>VLOOKUP(A133,'RAW MATERIALS'!$B$4:$I$206,5,FALSE)</f>
        <v>#REF!</v>
      </c>
    </row>
    <row r="134" spans="1:6" s="114" customFormat="1" ht="14.25" customHeight="1">
      <c r="A134" s="78" t="e">
        <f>'RAW MATERIALS'!#REF!</f>
        <v>#REF!</v>
      </c>
      <c r="B134" s="111" t="e">
        <f>SUMPRODUCT(('Materials bought'!$A$4:$A$3999=$A134)*('Materials bought'!$B$4:$B$3999))-SUMPRODUCT(('Materials used'!$A$4:$A$4297=$A134)*('Materials used'!$B$4:$B$4297))</f>
        <v>#REF!</v>
      </c>
      <c r="C134" s="112" t="e">
        <f>VLOOKUP(A134,'RAW MATERIALS'!$B$4:$H$206,3,FALSE)</f>
        <v>#REF!</v>
      </c>
      <c r="D134" s="113" t="e">
        <f t="shared" si="4"/>
        <v>#REF!</v>
      </c>
      <c r="E134" s="128">
        <f t="shared" si="5"/>
        <v>0</v>
      </c>
      <c r="F134" s="112" t="e">
        <f>VLOOKUP(A134,'RAW MATERIALS'!$B$4:$I$206,5,FALSE)</f>
        <v>#REF!</v>
      </c>
    </row>
    <row r="135" spans="1:6" s="114" customFormat="1" ht="14.25" customHeight="1">
      <c r="A135" s="78" t="e">
        <f>'RAW MATERIALS'!#REF!</f>
        <v>#REF!</v>
      </c>
      <c r="B135" s="111" t="e">
        <f>SUMPRODUCT(('Materials bought'!$A$4:$A$3999=$A135)*('Materials bought'!$B$4:$B$3999))-SUMPRODUCT(('Materials used'!$A$4:$A$4297=$A135)*('Materials used'!$B$4:$B$4297))</f>
        <v>#REF!</v>
      </c>
      <c r="C135" s="112" t="e">
        <f>VLOOKUP(A135,'RAW MATERIALS'!$B$4:$H$206,3,FALSE)</f>
        <v>#REF!</v>
      </c>
      <c r="D135" s="113" t="e">
        <f t="shared" si="4"/>
        <v>#REF!</v>
      </c>
      <c r="E135" s="128">
        <f t="shared" si="5"/>
        <v>0</v>
      </c>
      <c r="F135" s="112" t="e">
        <f>VLOOKUP(A135,'RAW MATERIALS'!$B$4:$I$206,5,FALSE)</f>
        <v>#REF!</v>
      </c>
    </row>
    <row r="136" spans="1:6" s="114" customFormat="1" ht="14.25" customHeight="1">
      <c r="A136" s="78" t="e">
        <f>'RAW MATERIALS'!#REF!</f>
        <v>#REF!</v>
      </c>
      <c r="B136" s="111" t="e">
        <f>SUMPRODUCT(('Materials bought'!$A$4:$A$3999=$A136)*('Materials bought'!$B$4:$B$3999))-SUMPRODUCT(('Materials used'!$A$4:$A$4297=$A136)*('Materials used'!$B$4:$B$4297))</f>
        <v>#REF!</v>
      </c>
      <c r="C136" s="112" t="e">
        <f>VLOOKUP(A136,'RAW MATERIALS'!$B$4:$H$206,3,FALSE)</f>
        <v>#REF!</v>
      </c>
      <c r="D136" s="113" t="e">
        <f t="shared" si="4"/>
        <v>#REF!</v>
      </c>
      <c r="E136" s="128">
        <f t="shared" si="5"/>
        <v>0</v>
      </c>
      <c r="F136" s="112" t="e">
        <f>VLOOKUP(A136,'RAW MATERIALS'!$B$4:$I$206,5,FALSE)</f>
        <v>#REF!</v>
      </c>
    </row>
    <row r="137" spans="1:6" s="114" customFormat="1" ht="14.25" customHeight="1">
      <c r="A137" s="78" t="e">
        <f>'RAW MATERIALS'!#REF!</f>
        <v>#REF!</v>
      </c>
      <c r="B137" s="111" t="e">
        <f>SUMPRODUCT(('Materials bought'!$A$4:$A$3999=$A137)*('Materials bought'!$B$4:$B$3999))-SUMPRODUCT(('Materials used'!$A$4:$A$4297=$A137)*('Materials used'!$B$4:$B$4297))</f>
        <v>#REF!</v>
      </c>
      <c r="C137" s="112" t="e">
        <f>VLOOKUP(A137,'RAW MATERIALS'!$B$4:$H$206,3,FALSE)</f>
        <v>#REF!</v>
      </c>
      <c r="D137" s="113" t="e">
        <f t="shared" si="4"/>
        <v>#REF!</v>
      </c>
      <c r="E137" s="128">
        <f t="shared" si="5"/>
        <v>0</v>
      </c>
      <c r="F137" s="112" t="e">
        <f>VLOOKUP(A137,'RAW MATERIALS'!$B$4:$I$206,5,FALSE)</f>
        <v>#REF!</v>
      </c>
    </row>
    <row r="138" spans="1:6" s="114" customFormat="1" ht="14.25" customHeight="1">
      <c r="A138" s="78" t="e">
        <f>'RAW MATERIALS'!#REF!</f>
        <v>#REF!</v>
      </c>
      <c r="B138" s="111" t="e">
        <f>SUMPRODUCT(('Materials bought'!$A$4:$A$3999=$A138)*('Materials bought'!$B$4:$B$3999))-SUMPRODUCT(('Materials used'!$A$4:$A$4297=$A138)*('Materials used'!$B$4:$B$4297))</f>
        <v>#REF!</v>
      </c>
      <c r="C138" s="112" t="e">
        <f>VLOOKUP(A138,'RAW MATERIALS'!$B$4:$H$206,3,FALSE)</f>
        <v>#REF!</v>
      </c>
      <c r="D138" s="113" t="e">
        <f t="shared" si="4"/>
        <v>#REF!</v>
      </c>
      <c r="E138" s="128">
        <f t="shared" si="5"/>
        <v>0</v>
      </c>
      <c r="F138" s="112" t="e">
        <f>VLOOKUP(A138,'RAW MATERIALS'!$B$4:$I$206,5,FALSE)</f>
        <v>#REF!</v>
      </c>
    </row>
    <row r="139" spans="1:6" s="114" customFormat="1" ht="14.25" customHeight="1">
      <c r="A139" s="78" t="e">
        <f>'RAW MATERIALS'!#REF!</f>
        <v>#REF!</v>
      </c>
      <c r="B139" s="111" t="e">
        <f>SUMPRODUCT(('Materials bought'!$A$4:$A$3999=$A139)*('Materials bought'!$B$4:$B$3999))-SUMPRODUCT(('Materials used'!$A$4:$A$4297=$A139)*('Materials used'!$B$4:$B$4297))</f>
        <v>#REF!</v>
      </c>
      <c r="C139" s="112" t="e">
        <f>VLOOKUP(A139,'RAW MATERIALS'!$B$4:$H$206,3,FALSE)</f>
        <v>#REF!</v>
      </c>
      <c r="D139" s="113" t="e">
        <f t="shared" si="4"/>
        <v>#REF!</v>
      </c>
      <c r="E139" s="128">
        <f t="shared" si="5"/>
        <v>0</v>
      </c>
      <c r="F139" s="112" t="e">
        <f>VLOOKUP(A139,'RAW MATERIALS'!$B$4:$I$206,5,FALSE)</f>
        <v>#REF!</v>
      </c>
    </row>
    <row r="140" spans="1:6" s="114" customFormat="1" ht="14.25" customHeight="1">
      <c r="A140" s="78" t="e">
        <f>'RAW MATERIALS'!#REF!</f>
        <v>#REF!</v>
      </c>
      <c r="B140" s="111" t="e">
        <f>SUMPRODUCT(('Materials bought'!$A$4:$A$3999=$A140)*('Materials bought'!$B$4:$B$3999))-SUMPRODUCT(('Materials used'!$A$4:$A$4297=$A140)*('Materials used'!$B$4:$B$4297))</f>
        <v>#REF!</v>
      </c>
      <c r="C140" s="112" t="e">
        <f>VLOOKUP(A140,'RAW MATERIALS'!$B$4:$H$206,3,FALSE)</f>
        <v>#REF!</v>
      </c>
      <c r="D140" s="113" t="e">
        <f t="shared" si="4"/>
        <v>#REF!</v>
      </c>
      <c r="E140" s="128">
        <f t="shared" si="5"/>
        <v>0</v>
      </c>
      <c r="F140" s="112" t="e">
        <f>VLOOKUP(A140,'RAW MATERIALS'!$B$4:$I$206,5,FALSE)</f>
        <v>#REF!</v>
      </c>
    </row>
    <row r="141" spans="1:6" s="114" customFormat="1" ht="14.25" customHeight="1">
      <c r="A141" s="78" t="e">
        <f>'RAW MATERIALS'!#REF!</f>
        <v>#REF!</v>
      </c>
      <c r="B141" s="111" t="e">
        <f>SUMPRODUCT(('Materials bought'!$A$4:$A$3999=$A141)*('Materials bought'!$B$4:$B$3999))-SUMPRODUCT(('Materials used'!$A$4:$A$4297=$A141)*('Materials used'!$B$4:$B$4297))</f>
        <v>#REF!</v>
      </c>
      <c r="C141" s="112" t="e">
        <f>VLOOKUP(A141,'RAW MATERIALS'!$B$4:$H$206,3,FALSE)</f>
        <v>#REF!</v>
      </c>
      <c r="D141" s="113" t="e">
        <f t="shared" si="4"/>
        <v>#REF!</v>
      </c>
      <c r="E141" s="128">
        <f t="shared" si="5"/>
        <v>0</v>
      </c>
      <c r="F141" s="112" t="e">
        <f>VLOOKUP(A141,'RAW MATERIALS'!$B$4:$I$206,5,FALSE)</f>
        <v>#REF!</v>
      </c>
    </row>
    <row r="142" spans="1:6" s="114" customFormat="1" ht="14.25" customHeight="1">
      <c r="A142" s="78" t="e">
        <f>'RAW MATERIALS'!#REF!</f>
        <v>#REF!</v>
      </c>
      <c r="B142" s="111" t="e">
        <f>SUMPRODUCT(('Materials bought'!$A$4:$A$3999=$A142)*('Materials bought'!$B$4:$B$3999))-SUMPRODUCT(('Materials used'!$A$4:$A$4297=$A142)*('Materials used'!$B$4:$B$4297))</f>
        <v>#REF!</v>
      </c>
      <c r="C142" s="112" t="e">
        <f>VLOOKUP(A142,'RAW MATERIALS'!$B$4:$H$206,3,FALSE)</f>
        <v>#REF!</v>
      </c>
      <c r="D142" s="113" t="e">
        <f t="shared" si="4"/>
        <v>#REF!</v>
      </c>
      <c r="E142" s="128">
        <f t="shared" si="5"/>
        <v>0</v>
      </c>
      <c r="F142" s="112" t="e">
        <f>VLOOKUP(A142,'RAW MATERIALS'!$B$4:$I$206,5,FALSE)</f>
        <v>#REF!</v>
      </c>
    </row>
    <row r="143" spans="1:6" s="114" customFormat="1" ht="14.25" customHeight="1">
      <c r="A143" s="78" t="e">
        <f>'RAW MATERIALS'!#REF!</f>
        <v>#REF!</v>
      </c>
      <c r="B143" s="111" t="e">
        <f>SUMPRODUCT(('Materials bought'!$A$4:$A$3999=$A143)*('Materials bought'!$B$4:$B$3999))-SUMPRODUCT(('Materials used'!$A$4:$A$4297=$A143)*('Materials used'!$B$4:$B$4297))</f>
        <v>#REF!</v>
      </c>
      <c r="C143" s="112" t="e">
        <f>VLOOKUP(A143,'RAW MATERIALS'!$B$4:$H$206,3,FALSE)</f>
        <v>#REF!</v>
      </c>
      <c r="D143" s="113" t="e">
        <f t="shared" si="4"/>
        <v>#REF!</v>
      </c>
      <c r="E143" s="128">
        <f t="shared" si="5"/>
        <v>0</v>
      </c>
      <c r="F143" s="112" t="e">
        <f>VLOOKUP(A143,'RAW MATERIALS'!$B$4:$I$206,5,FALSE)</f>
        <v>#REF!</v>
      </c>
    </row>
    <row r="144" spans="1:6" s="114" customFormat="1" ht="14.25" customHeight="1">
      <c r="A144" s="78" t="e">
        <f>'RAW MATERIALS'!#REF!</f>
        <v>#REF!</v>
      </c>
      <c r="B144" s="111" t="e">
        <f>SUMPRODUCT(('Materials bought'!$A$4:$A$3999=$A144)*('Materials bought'!$B$4:$B$3999))-SUMPRODUCT(('Materials used'!$A$4:$A$4297=$A144)*('Materials used'!$B$4:$B$4297))</f>
        <v>#REF!</v>
      </c>
      <c r="C144" s="112" t="e">
        <f>VLOOKUP(A144,'RAW MATERIALS'!$B$4:$H$206,3,FALSE)</f>
        <v>#REF!</v>
      </c>
      <c r="D144" s="113" t="e">
        <f t="shared" si="4"/>
        <v>#REF!</v>
      </c>
      <c r="E144" s="128">
        <f t="shared" si="5"/>
        <v>0</v>
      </c>
      <c r="F144" s="112" t="e">
        <f>VLOOKUP(A144,'RAW MATERIALS'!$B$4:$I$206,5,FALSE)</f>
        <v>#REF!</v>
      </c>
    </row>
    <row r="145" spans="1:6" s="114" customFormat="1" ht="14.25" customHeight="1">
      <c r="A145" s="78" t="e">
        <f>'RAW MATERIALS'!#REF!</f>
        <v>#REF!</v>
      </c>
      <c r="B145" s="111" t="e">
        <f>SUMPRODUCT(('Materials bought'!$A$4:$A$3999=$A145)*('Materials bought'!$B$4:$B$3999))-SUMPRODUCT(('Materials used'!$A$4:$A$4297=$A145)*('Materials used'!$B$4:$B$4297))</f>
        <v>#REF!</v>
      </c>
      <c r="C145" s="112" t="e">
        <f>VLOOKUP(A145,'RAW MATERIALS'!$B$4:$H$206,3,FALSE)</f>
        <v>#REF!</v>
      </c>
      <c r="D145" s="113" t="e">
        <f t="shared" si="4"/>
        <v>#REF!</v>
      </c>
      <c r="E145" s="128">
        <f t="shared" si="5"/>
        <v>0</v>
      </c>
      <c r="F145" s="112" t="e">
        <f>VLOOKUP(A145,'RAW MATERIALS'!$B$4:$I$206,5,FALSE)</f>
        <v>#REF!</v>
      </c>
    </row>
    <row r="146" spans="1:6" s="114" customFormat="1" ht="14.25" customHeight="1">
      <c r="A146" s="78" t="e">
        <f>'RAW MATERIALS'!#REF!</f>
        <v>#REF!</v>
      </c>
      <c r="B146" s="111" t="e">
        <f>SUMPRODUCT(('Materials bought'!$A$4:$A$3999=$A146)*('Materials bought'!$B$4:$B$3999))-SUMPRODUCT(('Materials used'!$A$4:$A$4297=$A146)*('Materials used'!$B$4:$B$4297))</f>
        <v>#REF!</v>
      </c>
      <c r="C146" s="112" t="e">
        <f>VLOOKUP(A146,'RAW MATERIALS'!$B$4:$H$206,3,FALSE)</f>
        <v>#REF!</v>
      </c>
      <c r="D146" s="113" t="e">
        <f t="shared" si="4"/>
        <v>#REF!</v>
      </c>
      <c r="E146" s="128">
        <f t="shared" si="5"/>
        <v>0</v>
      </c>
      <c r="F146" s="112" t="e">
        <f>VLOOKUP(A146,'RAW MATERIALS'!$B$4:$I$206,5,FALSE)</f>
        <v>#REF!</v>
      </c>
    </row>
    <row r="147" spans="1:6" s="114" customFormat="1" ht="14.25" customHeight="1">
      <c r="A147" s="78" t="e">
        <f>'RAW MATERIALS'!#REF!</f>
        <v>#REF!</v>
      </c>
      <c r="B147" s="111" t="e">
        <f>SUMPRODUCT(('Materials bought'!$A$4:$A$3999=$A147)*('Materials bought'!$B$4:$B$3999))-SUMPRODUCT(('Materials used'!$A$4:$A$4297=$A147)*('Materials used'!$B$4:$B$4297))</f>
        <v>#REF!</v>
      </c>
      <c r="C147" s="112" t="e">
        <f>VLOOKUP(A147,'RAW MATERIALS'!$B$4:$H$206,3,FALSE)</f>
        <v>#REF!</v>
      </c>
      <c r="D147" s="113" t="e">
        <f t="shared" si="4"/>
        <v>#REF!</v>
      </c>
      <c r="E147" s="128">
        <f t="shared" si="5"/>
        <v>0</v>
      </c>
      <c r="F147" s="112" t="e">
        <f>VLOOKUP(A147,'RAW MATERIALS'!$B$4:$I$206,5,FALSE)</f>
        <v>#REF!</v>
      </c>
    </row>
    <row r="148" spans="1:6" s="114" customFormat="1" ht="14.25" customHeight="1">
      <c r="A148" s="78" t="e">
        <f>'RAW MATERIALS'!#REF!</f>
        <v>#REF!</v>
      </c>
      <c r="B148" s="111" t="e">
        <f>SUMPRODUCT(('Materials bought'!$A$4:$A$3999=$A148)*('Materials bought'!$B$4:$B$3999))-SUMPRODUCT(('Materials used'!$A$4:$A$4297=$A148)*('Materials used'!$B$4:$B$4297))</f>
        <v>#REF!</v>
      </c>
      <c r="C148" s="112" t="e">
        <f>VLOOKUP(A148,'RAW MATERIALS'!$B$4:$H$206,3,FALSE)</f>
        <v>#REF!</v>
      </c>
      <c r="D148" s="113" t="e">
        <f t="shared" si="4"/>
        <v>#REF!</v>
      </c>
      <c r="E148" s="128">
        <f t="shared" si="5"/>
        <v>0</v>
      </c>
      <c r="F148" s="112" t="e">
        <f>VLOOKUP(A148,'RAW MATERIALS'!$B$4:$I$206,5,FALSE)</f>
        <v>#REF!</v>
      </c>
    </row>
    <row r="149" spans="1:6" s="114" customFormat="1" ht="14.25" customHeight="1">
      <c r="A149" s="78" t="e">
        <f>'RAW MATERIALS'!#REF!</f>
        <v>#REF!</v>
      </c>
      <c r="B149" s="111" t="e">
        <f>SUMPRODUCT(('Materials bought'!$A$4:$A$3999=$A149)*('Materials bought'!$B$4:$B$3999))-SUMPRODUCT(('Materials used'!$A$4:$A$4297=$A149)*('Materials used'!$B$4:$B$4297))</f>
        <v>#REF!</v>
      </c>
      <c r="C149" s="112" t="e">
        <f>VLOOKUP(A149,'RAW MATERIALS'!$B$4:$H$206,3,FALSE)</f>
        <v>#REF!</v>
      </c>
      <c r="D149" s="113" t="e">
        <f t="shared" si="4"/>
        <v>#REF!</v>
      </c>
      <c r="E149" s="128">
        <f t="shared" si="5"/>
        <v>0</v>
      </c>
      <c r="F149" s="112" t="e">
        <f>VLOOKUP(A149,'RAW MATERIALS'!$B$4:$I$206,5,FALSE)</f>
        <v>#REF!</v>
      </c>
    </row>
    <row r="150" spans="1:6" s="114" customFormat="1" ht="14.25" customHeight="1">
      <c r="A150" s="78" t="e">
        <f>'RAW MATERIALS'!#REF!</f>
        <v>#REF!</v>
      </c>
      <c r="B150" s="111" t="e">
        <f>SUMPRODUCT(('Materials bought'!$A$4:$A$3999=$A150)*('Materials bought'!$B$4:$B$3999))-SUMPRODUCT(('Materials used'!$A$4:$A$4297=$A150)*('Materials used'!$B$4:$B$4297))</f>
        <v>#REF!</v>
      </c>
      <c r="C150" s="112" t="e">
        <f>VLOOKUP(A150,'RAW MATERIALS'!$B$4:$H$206,3,FALSE)</f>
        <v>#REF!</v>
      </c>
      <c r="D150" s="113" t="e">
        <f t="shared" si="4"/>
        <v>#REF!</v>
      </c>
      <c r="E150" s="128">
        <f t="shared" si="5"/>
        <v>0</v>
      </c>
      <c r="F150" s="112" t="e">
        <f>VLOOKUP(A150,'RAW MATERIALS'!$B$4:$I$206,5,FALSE)</f>
        <v>#REF!</v>
      </c>
    </row>
    <row r="151" spans="1:6" s="114" customFormat="1" ht="14.25" customHeight="1">
      <c r="A151" s="78" t="e">
        <f>'RAW MATERIALS'!#REF!</f>
        <v>#REF!</v>
      </c>
      <c r="B151" s="111" t="e">
        <f>SUMPRODUCT(('Materials bought'!$A$4:$A$3999=$A151)*('Materials bought'!$B$4:$B$3999))-SUMPRODUCT(('Materials used'!$A$4:$A$4297=$A151)*('Materials used'!$B$4:$B$4297))</f>
        <v>#REF!</v>
      </c>
      <c r="C151" s="112" t="e">
        <f>VLOOKUP(A151,'RAW MATERIALS'!$B$4:$H$206,3,FALSE)</f>
        <v>#REF!</v>
      </c>
      <c r="D151" s="113" t="e">
        <f t="shared" si="4"/>
        <v>#REF!</v>
      </c>
      <c r="E151" s="128">
        <f t="shared" si="5"/>
        <v>0</v>
      </c>
      <c r="F151" s="112" t="e">
        <f>VLOOKUP(A151,'RAW MATERIALS'!$B$4:$I$206,5,FALSE)</f>
        <v>#REF!</v>
      </c>
    </row>
    <row r="152" spans="1:6" s="114" customFormat="1" ht="14.25" customHeight="1">
      <c r="A152" s="78" t="e">
        <f>'RAW MATERIALS'!#REF!</f>
        <v>#REF!</v>
      </c>
      <c r="B152" s="111" t="e">
        <f>SUMPRODUCT(('Materials bought'!$A$4:$A$3999=$A152)*('Materials bought'!$B$4:$B$3999))-SUMPRODUCT(('Materials used'!$A$4:$A$4297=$A152)*('Materials used'!$B$4:$B$4297))</f>
        <v>#REF!</v>
      </c>
      <c r="C152" s="112" t="e">
        <f>VLOOKUP(A152,'RAW MATERIALS'!$B$4:$H$206,3,FALSE)</f>
        <v>#REF!</v>
      </c>
      <c r="D152" s="113" t="e">
        <f t="shared" si="4"/>
        <v>#REF!</v>
      </c>
      <c r="E152" s="128">
        <f t="shared" si="5"/>
        <v>0</v>
      </c>
      <c r="F152" s="112" t="e">
        <f>VLOOKUP(A152,'RAW MATERIALS'!$B$4:$I$206,5,FALSE)</f>
        <v>#REF!</v>
      </c>
    </row>
    <row r="153" spans="1:6" s="114" customFormat="1" ht="14.25" customHeight="1">
      <c r="A153" s="78" t="e">
        <f>'RAW MATERIALS'!#REF!</f>
        <v>#REF!</v>
      </c>
      <c r="B153" s="111" t="e">
        <f>SUMPRODUCT(('Materials bought'!$A$4:$A$3999=$A153)*('Materials bought'!$B$4:$B$3999))-SUMPRODUCT(('Materials used'!$A$4:$A$4297=$A153)*('Materials used'!$B$4:$B$4297))</f>
        <v>#REF!</v>
      </c>
      <c r="C153" s="112" t="e">
        <f>VLOOKUP(A153,'RAW MATERIALS'!$B$4:$H$206,3,FALSE)</f>
        <v>#REF!</v>
      </c>
      <c r="D153" s="113" t="e">
        <f t="shared" si="4"/>
        <v>#REF!</v>
      </c>
      <c r="E153" s="128">
        <f t="shared" si="5"/>
        <v>0</v>
      </c>
      <c r="F153" s="112" t="e">
        <f>VLOOKUP(A153,'RAW MATERIALS'!$B$4:$I$206,5,FALSE)</f>
        <v>#REF!</v>
      </c>
    </row>
    <row r="154" spans="1:6" s="114" customFormat="1" ht="14.25" customHeight="1">
      <c r="A154" s="78" t="e">
        <f>'RAW MATERIALS'!#REF!</f>
        <v>#REF!</v>
      </c>
      <c r="B154" s="111" t="e">
        <f>SUMPRODUCT(('Materials bought'!$A$4:$A$3999=$A154)*('Materials bought'!$B$4:$B$3999))-SUMPRODUCT(('Materials used'!$A$4:$A$4297=$A154)*('Materials used'!$B$4:$B$4297))</f>
        <v>#REF!</v>
      </c>
      <c r="C154" s="112" t="e">
        <f>VLOOKUP(A154,'RAW MATERIALS'!$B$4:$H$206,3,FALSE)</f>
        <v>#REF!</v>
      </c>
      <c r="D154" s="113" t="e">
        <f t="shared" si="4"/>
        <v>#REF!</v>
      </c>
      <c r="E154" s="128">
        <f t="shared" si="5"/>
        <v>0</v>
      </c>
      <c r="F154" s="112" t="e">
        <f>VLOOKUP(A154,'RAW MATERIALS'!$B$4:$I$206,5,FALSE)</f>
        <v>#REF!</v>
      </c>
    </row>
    <row r="155" spans="1:6" s="114" customFormat="1" ht="14.25" customHeight="1">
      <c r="A155" s="78" t="e">
        <f>'RAW MATERIALS'!#REF!</f>
        <v>#REF!</v>
      </c>
      <c r="B155" s="111" t="e">
        <f>SUMPRODUCT(('Materials bought'!$A$4:$A$3999=$A155)*('Materials bought'!$B$4:$B$3999))-SUMPRODUCT(('Materials used'!$A$4:$A$4297=$A155)*('Materials used'!$B$4:$B$4297))</f>
        <v>#REF!</v>
      </c>
      <c r="C155" s="112" t="e">
        <f>VLOOKUP(A155,'RAW MATERIALS'!$B$4:$H$206,3,FALSE)</f>
        <v>#REF!</v>
      </c>
      <c r="D155" s="113" t="e">
        <f t="shared" si="4"/>
        <v>#REF!</v>
      </c>
      <c r="E155" s="128">
        <f t="shared" si="5"/>
        <v>0</v>
      </c>
      <c r="F155" s="112" t="e">
        <f>VLOOKUP(A155,'RAW MATERIALS'!$B$4:$I$206,5,FALSE)</f>
        <v>#REF!</v>
      </c>
    </row>
    <row r="156" spans="1:6" s="114" customFormat="1" ht="14.25" customHeight="1">
      <c r="A156" s="78" t="e">
        <f>'RAW MATERIALS'!#REF!</f>
        <v>#REF!</v>
      </c>
      <c r="B156" s="111" t="e">
        <f>SUMPRODUCT(('Materials bought'!$A$4:$A$3999=$A156)*('Materials bought'!$B$4:$B$3999))-SUMPRODUCT(('Materials used'!$A$4:$A$4297=$A156)*('Materials used'!$B$4:$B$4297))</f>
        <v>#REF!</v>
      </c>
      <c r="C156" s="112" t="e">
        <f>VLOOKUP(A156,'RAW MATERIALS'!$B$4:$H$206,3,FALSE)</f>
        <v>#REF!</v>
      </c>
      <c r="D156" s="113" t="e">
        <f t="shared" si="4"/>
        <v>#REF!</v>
      </c>
      <c r="E156" s="128">
        <f t="shared" si="5"/>
        <v>0</v>
      </c>
      <c r="F156" s="112" t="e">
        <f>VLOOKUP(A156,'RAW MATERIALS'!$B$4:$I$206,5,FALSE)</f>
        <v>#REF!</v>
      </c>
    </row>
    <row r="157" spans="1:6" s="114" customFormat="1" ht="14.25" customHeight="1">
      <c r="A157" s="78" t="e">
        <f>'RAW MATERIALS'!#REF!</f>
        <v>#REF!</v>
      </c>
      <c r="B157" s="111" t="e">
        <f>SUMPRODUCT(('Materials bought'!$A$4:$A$3999=$A157)*('Materials bought'!$B$4:$B$3999))-SUMPRODUCT(('Materials used'!$A$4:$A$4297=$A157)*('Materials used'!$B$4:$B$4297))</f>
        <v>#REF!</v>
      </c>
      <c r="C157" s="112" t="e">
        <f>VLOOKUP(A157,'RAW MATERIALS'!$B$4:$H$206,3,FALSE)</f>
        <v>#REF!</v>
      </c>
      <c r="D157" s="113" t="e">
        <f t="shared" si="4"/>
        <v>#REF!</v>
      </c>
      <c r="E157" s="128">
        <f t="shared" si="5"/>
        <v>0</v>
      </c>
      <c r="F157" s="112" t="e">
        <f>VLOOKUP(A157,'RAW MATERIALS'!$B$4:$I$206,5,FALSE)</f>
        <v>#REF!</v>
      </c>
    </row>
    <row r="158" spans="1:6" s="114" customFormat="1" ht="14.25" customHeight="1">
      <c r="A158" s="78" t="e">
        <f>'RAW MATERIALS'!#REF!</f>
        <v>#REF!</v>
      </c>
      <c r="B158" s="111" t="e">
        <f>SUMPRODUCT(('Materials bought'!$A$4:$A$3999=$A158)*('Materials bought'!$B$4:$B$3999))-SUMPRODUCT(('Materials used'!$A$4:$A$4297=$A158)*('Materials used'!$B$4:$B$4297))</f>
        <v>#REF!</v>
      </c>
      <c r="C158" s="112" t="e">
        <f>VLOOKUP(A158,'RAW MATERIALS'!$B$4:$H$206,3,FALSE)</f>
        <v>#REF!</v>
      </c>
      <c r="D158" s="113" t="e">
        <f t="shared" si="4"/>
        <v>#REF!</v>
      </c>
      <c r="E158" s="128">
        <f t="shared" si="5"/>
        <v>0</v>
      </c>
      <c r="F158" s="112" t="e">
        <f>VLOOKUP(A158,'RAW MATERIALS'!$B$4:$I$206,5,FALSE)</f>
        <v>#REF!</v>
      </c>
    </row>
    <row r="159" spans="1:6" s="114" customFormat="1" ht="14.25" customHeight="1">
      <c r="A159" s="78" t="e">
        <f>'RAW MATERIALS'!#REF!</f>
        <v>#REF!</v>
      </c>
      <c r="B159" s="111" t="e">
        <f>SUMPRODUCT(('Materials bought'!$A$4:$A$3999=$A159)*('Materials bought'!$B$4:$B$3999))-SUMPRODUCT(('Materials used'!$A$4:$A$4297=$A159)*('Materials used'!$B$4:$B$4297))</f>
        <v>#REF!</v>
      </c>
      <c r="C159" s="112" t="e">
        <f>VLOOKUP(A159,'RAW MATERIALS'!$B$4:$H$206,3,FALSE)</f>
        <v>#REF!</v>
      </c>
      <c r="D159" s="113" t="e">
        <f t="shared" si="4"/>
        <v>#REF!</v>
      </c>
      <c r="E159" s="128">
        <f t="shared" si="5"/>
        <v>0</v>
      </c>
      <c r="F159" s="112" t="e">
        <f>VLOOKUP(A159,'RAW MATERIALS'!$B$4:$I$206,5,FALSE)</f>
        <v>#REF!</v>
      </c>
    </row>
    <row r="160" spans="1:6" s="114" customFormat="1" ht="14.25" customHeight="1">
      <c r="A160" s="78" t="e">
        <f>'RAW MATERIALS'!#REF!</f>
        <v>#REF!</v>
      </c>
      <c r="B160" s="111" t="e">
        <f>SUMPRODUCT(('Materials bought'!$A$4:$A$3999=$A160)*('Materials bought'!$B$4:$B$3999))-SUMPRODUCT(('Materials used'!$A$4:$A$4297=$A160)*('Materials used'!$B$4:$B$4297))</f>
        <v>#REF!</v>
      </c>
      <c r="C160" s="112" t="e">
        <f>VLOOKUP(A160,'RAW MATERIALS'!$B$4:$H$206,3,FALSE)</f>
        <v>#REF!</v>
      </c>
      <c r="D160" s="113" t="e">
        <f t="shared" si="4"/>
        <v>#REF!</v>
      </c>
      <c r="E160" s="128">
        <f t="shared" si="5"/>
        <v>0</v>
      </c>
      <c r="F160" s="112" t="e">
        <f>VLOOKUP(A160,'RAW MATERIALS'!$B$4:$I$206,5,FALSE)</f>
        <v>#REF!</v>
      </c>
    </row>
    <row r="161" spans="1:6" s="114" customFormat="1" ht="14.25" customHeight="1">
      <c r="A161" s="78" t="e">
        <f>'RAW MATERIALS'!#REF!</f>
        <v>#REF!</v>
      </c>
      <c r="B161" s="111" t="e">
        <f>SUMPRODUCT(('Materials bought'!$A$4:$A$3999=$A161)*('Materials bought'!$B$4:$B$3999))-SUMPRODUCT(('Materials used'!$A$4:$A$4297=$A161)*('Materials used'!$B$4:$B$4297))</f>
        <v>#REF!</v>
      </c>
      <c r="C161" s="112" t="e">
        <f>VLOOKUP(A161,'RAW MATERIALS'!$B$4:$H$206,3,FALSE)</f>
        <v>#REF!</v>
      </c>
      <c r="D161" s="113" t="e">
        <f t="shared" si="4"/>
        <v>#REF!</v>
      </c>
      <c r="E161" s="128">
        <f t="shared" si="5"/>
        <v>0</v>
      </c>
      <c r="F161" s="112" t="e">
        <f>VLOOKUP(A161,'RAW MATERIALS'!$B$4:$I$206,5,FALSE)</f>
        <v>#REF!</v>
      </c>
    </row>
    <row r="162" spans="1:6" s="114" customFormat="1" ht="14.25" customHeight="1">
      <c r="A162" s="78" t="e">
        <f>'RAW MATERIALS'!#REF!</f>
        <v>#REF!</v>
      </c>
      <c r="B162" s="111" t="e">
        <f>SUMPRODUCT(('Materials bought'!$A$4:$A$3999=$A162)*('Materials bought'!$B$4:$B$3999))-SUMPRODUCT(('Materials used'!$A$4:$A$4297=$A162)*('Materials used'!$B$4:$B$4297))</f>
        <v>#REF!</v>
      </c>
      <c r="C162" s="112" t="e">
        <f>VLOOKUP(A162,'RAW MATERIALS'!$B$4:$H$206,3,FALSE)</f>
        <v>#REF!</v>
      </c>
      <c r="D162" s="113" t="e">
        <f t="shared" si="4"/>
        <v>#REF!</v>
      </c>
      <c r="E162" s="128">
        <f t="shared" si="5"/>
        <v>0</v>
      </c>
      <c r="F162" s="112" t="e">
        <f>VLOOKUP(A162,'RAW MATERIALS'!$B$4:$I$206,5,FALSE)</f>
        <v>#REF!</v>
      </c>
    </row>
    <row r="163" spans="1:6" s="114" customFormat="1" ht="14.25" customHeight="1">
      <c r="A163" s="78" t="e">
        <f>'RAW MATERIALS'!#REF!</f>
        <v>#REF!</v>
      </c>
      <c r="B163" s="111" t="e">
        <f>SUMPRODUCT(('Materials bought'!$A$4:$A$3999=$A163)*('Materials bought'!$B$4:$B$3999))-SUMPRODUCT(('Materials used'!$A$4:$A$4297=$A163)*('Materials used'!$B$4:$B$4297))</f>
        <v>#REF!</v>
      </c>
      <c r="C163" s="112" t="e">
        <f>VLOOKUP(A163,'RAW MATERIALS'!$B$4:$H$206,3,FALSE)</f>
        <v>#REF!</v>
      </c>
      <c r="D163" s="113" t="e">
        <f t="shared" si="4"/>
        <v>#REF!</v>
      </c>
      <c r="E163" s="128">
        <f t="shared" si="5"/>
        <v>0</v>
      </c>
      <c r="F163" s="112" t="e">
        <f>VLOOKUP(A163,'RAW MATERIALS'!$B$4:$I$206,5,FALSE)</f>
        <v>#REF!</v>
      </c>
    </row>
    <row r="164" spans="1:6" s="114" customFormat="1" ht="14.25" customHeight="1">
      <c r="A164" s="78" t="e">
        <f>'RAW MATERIALS'!#REF!</f>
        <v>#REF!</v>
      </c>
      <c r="B164" s="111" t="e">
        <f>SUMPRODUCT(('Materials bought'!$A$4:$A$3999=$A164)*('Materials bought'!$B$4:$B$3999))-SUMPRODUCT(('Materials used'!$A$4:$A$4297=$A164)*('Materials used'!$B$4:$B$4297))</f>
        <v>#REF!</v>
      </c>
      <c r="C164" s="112" t="e">
        <f>VLOOKUP(A164,'RAW MATERIALS'!$B$4:$H$206,3,FALSE)</f>
        <v>#REF!</v>
      </c>
      <c r="D164" s="113" t="e">
        <f t="shared" si="4"/>
        <v>#REF!</v>
      </c>
      <c r="E164" s="128">
        <f t="shared" si="5"/>
        <v>0</v>
      </c>
      <c r="F164" s="112" t="e">
        <f>VLOOKUP(A164,'RAW MATERIALS'!$B$4:$I$206,5,FALSE)</f>
        <v>#REF!</v>
      </c>
    </row>
    <row r="165" spans="1:6" s="114" customFormat="1" ht="14.25" customHeight="1">
      <c r="A165" s="78" t="e">
        <f>'RAW MATERIALS'!#REF!</f>
        <v>#REF!</v>
      </c>
      <c r="B165" s="111" t="e">
        <f>SUMPRODUCT(('Materials bought'!$A$4:$A$3999=$A165)*('Materials bought'!$B$4:$B$3999))-SUMPRODUCT(('Materials used'!$A$4:$A$4297=$A165)*('Materials used'!$B$4:$B$4297))</f>
        <v>#REF!</v>
      </c>
      <c r="C165" s="112" t="e">
        <f>VLOOKUP(A165,'RAW MATERIALS'!$B$4:$H$206,3,FALSE)</f>
        <v>#REF!</v>
      </c>
      <c r="D165" s="113" t="e">
        <f t="shared" si="4"/>
        <v>#REF!</v>
      </c>
      <c r="E165" s="128">
        <f t="shared" si="5"/>
        <v>0</v>
      </c>
      <c r="F165" s="112" t="e">
        <f>VLOOKUP(A165,'RAW MATERIALS'!$B$4:$I$206,5,FALSE)</f>
        <v>#REF!</v>
      </c>
    </row>
    <row r="166" spans="1:6" s="114" customFormat="1" ht="14.25" customHeight="1">
      <c r="A166" s="78" t="e">
        <f>'RAW MATERIALS'!#REF!</f>
        <v>#REF!</v>
      </c>
      <c r="B166" s="111" t="e">
        <f>SUMPRODUCT(('Materials bought'!$A$4:$A$3999=$A166)*('Materials bought'!$B$4:$B$3999))-SUMPRODUCT(('Materials used'!$A$4:$A$4297=$A166)*('Materials used'!$B$4:$B$4297))</f>
        <v>#REF!</v>
      </c>
      <c r="C166" s="112" t="e">
        <f>VLOOKUP(A166,'RAW MATERIALS'!$B$4:$H$206,3,FALSE)</f>
        <v>#REF!</v>
      </c>
      <c r="D166" s="113" t="e">
        <f t="shared" si="4"/>
        <v>#REF!</v>
      </c>
      <c r="E166" s="128">
        <f t="shared" si="5"/>
        <v>0</v>
      </c>
      <c r="F166" s="112" t="e">
        <f>VLOOKUP(A166,'RAW MATERIALS'!$B$4:$I$206,5,FALSE)</f>
        <v>#REF!</v>
      </c>
    </row>
    <row r="167" spans="1:6" s="114" customFormat="1" ht="14.25" customHeight="1">
      <c r="A167" s="78" t="e">
        <f>'RAW MATERIALS'!#REF!</f>
        <v>#REF!</v>
      </c>
      <c r="B167" s="111" t="e">
        <f>SUMPRODUCT(('Materials bought'!$A$4:$A$3999=$A167)*('Materials bought'!$B$4:$B$3999))-SUMPRODUCT(('Materials used'!$A$4:$A$4297=$A167)*('Materials used'!$B$4:$B$4297))</f>
        <v>#REF!</v>
      </c>
      <c r="C167" s="112" t="e">
        <f>VLOOKUP(A167,'RAW MATERIALS'!$B$4:$H$206,3,FALSE)</f>
        <v>#REF!</v>
      </c>
      <c r="D167" s="113" t="e">
        <f t="shared" si="4"/>
        <v>#REF!</v>
      </c>
      <c r="E167" s="128">
        <f t="shared" si="5"/>
        <v>0</v>
      </c>
      <c r="F167" s="112" t="e">
        <f>VLOOKUP(A167,'RAW MATERIALS'!$B$4:$I$206,5,FALSE)</f>
        <v>#REF!</v>
      </c>
    </row>
    <row r="168" spans="1:6" s="114" customFormat="1" ht="14.25" customHeight="1">
      <c r="A168" s="78" t="e">
        <f>'RAW MATERIALS'!#REF!</f>
        <v>#REF!</v>
      </c>
      <c r="B168" s="111" t="e">
        <f>SUMPRODUCT(('Materials bought'!$A$4:$A$3999=$A168)*('Materials bought'!$B$4:$B$3999))-SUMPRODUCT(('Materials used'!$A$4:$A$4297=$A168)*('Materials used'!$B$4:$B$4297))</f>
        <v>#REF!</v>
      </c>
      <c r="C168" s="112" t="e">
        <f>VLOOKUP(A168,'RAW MATERIALS'!$B$4:$H$206,3,FALSE)</f>
        <v>#REF!</v>
      </c>
      <c r="D168" s="113" t="e">
        <f t="shared" si="4"/>
        <v>#REF!</v>
      </c>
      <c r="E168" s="128">
        <f t="shared" si="5"/>
        <v>0</v>
      </c>
      <c r="F168" s="112" t="e">
        <f>VLOOKUP(A168,'RAW MATERIALS'!$B$4:$I$206,5,FALSE)</f>
        <v>#REF!</v>
      </c>
    </row>
    <row r="169" spans="1:6" s="105" customFormat="1" ht="14.25" customHeight="1">
      <c r="A169" s="78" t="e">
        <f>'RAW MATERIALS'!#REF!</f>
        <v>#REF!</v>
      </c>
      <c r="B169" s="111" t="e">
        <f>SUMPRODUCT(('Materials bought'!$A$4:$A$3999=$A169)*('Materials bought'!$B$4:$B$3999))-SUMPRODUCT(('Materials used'!$A$4:$A$4297=$A169)*('Materials used'!$B$4:$B$4297))</f>
        <v>#REF!</v>
      </c>
      <c r="C169" s="112" t="e">
        <f>VLOOKUP(A169,'RAW MATERIALS'!$B$4:$H$206,3,FALSE)</f>
        <v>#REF!</v>
      </c>
      <c r="D169" s="113" t="e">
        <f t="shared" si="4"/>
        <v>#REF!</v>
      </c>
      <c r="E169" s="128">
        <f t="shared" si="5"/>
        <v>0</v>
      </c>
      <c r="F169" s="112" t="e">
        <f>VLOOKUP(A169,'RAW MATERIALS'!$B$4:$I$206,5,FALSE)</f>
        <v>#REF!</v>
      </c>
    </row>
    <row r="170" spans="1:6" s="105" customFormat="1" ht="14.25" customHeight="1">
      <c r="A170" s="78" t="e">
        <f>'RAW MATERIALS'!#REF!</f>
        <v>#REF!</v>
      </c>
      <c r="B170" s="111" t="e">
        <f>SUMPRODUCT(('Materials bought'!$A$4:$A$3999=$A170)*('Materials bought'!$B$4:$B$3999))-SUMPRODUCT(('Materials used'!$A$4:$A$4297=$A170)*('Materials used'!$B$4:$B$4297))</f>
        <v>#REF!</v>
      </c>
      <c r="C170" s="112" t="e">
        <f>VLOOKUP(A170,'RAW MATERIALS'!$B$4:$H$206,3,FALSE)</f>
        <v>#REF!</v>
      </c>
      <c r="D170" s="113" t="e">
        <f t="shared" si="4"/>
        <v>#REF!</v>
      </c>
      <c r="E170" s="128">
        <f t="shared" si="5"/>
        <v>0</v>
      </c>
      <c r="F170" s="112" t="e">
        <f>VLOOKUP(A170,'RAW MATERIALS'!$B$4:$I$206,5,FALSE)</f>
        <v>#REF!</v>
      </c>
    </row>
    <row r="171" spans="1:6" s="105" customFormat="1" ht="14.25" customHeight="1">
      <c r="A171" s="78" t="e">
        <f>'RAW MATERIALS'!#REF!</f>
        <v>#REF!</v>
      </c>
      <c r="B171" s="111" t="e">
        <f>SUMPRODUCT(('Materials bought'!$A$4:$A$3999=$A171)*('Materials bought'!$B$4:$B$3999))-SUMPRODUCT(('Materials used'!$A$4:$A$4297=$A171)*('Materials used'!$B$4:$B$4297))</f>
        <v>#REF!</v>
      </c>
      <c r="C171" s="112" t="e">
        <f>VLOOKUP(A171,'RAW MATERIALS'!$B$4:$H$206,3,FALSE)</f>
        <v>#REF!</v>
      </c>
      <c r="D171" s="113" t="e">
        <f t="shared" si="4"/>
        <v>#REF!</v>
      </c>
      <c r="E171" s="128">
        <f t="shared" si="5"/>
        <v>0</v>
      </c>
      <c r="F171" s="112" t="e">
        <f>VLOOKUP(A171,'RAW MATERIALS'!$B$4:$I$206,5,FALSE)</f>
        <v>#REF!</v>
      </c>
    </row>
    <row r="172" spans="1:6" s="114" customFormat="1" ht="14.25" customHeight="1">
      <c r="A172" s="78" t="e">
        <f>'RAW MATERIALS'!#REF!</f>
        <v>#REF!</v>
      </c>
      <c r="B172" s="111" t="e">
        <f>SUMPRODUCT(('Materials bought'!$A$4:$A$3999=$A172)*('Materials bought'!$B$4:$B$3999))-SUMPRODUCT(('Materials used'!$A$4:$A$4297=$A172)*('Materials used'!$B$4:$B$4297))</f>
        <v>#REF!</v>
      </c>
      <c r="C172" s="112" t="e">
        <f>VLOOKUP(A172,'RAW MATERIALS'!$B$4:$H$206,3,FALSE)</f>
        <v>#REF!</v>
      </c>
      <c r="D172" s="113" t="e">
        <f t="shared" si="4"/>
        <v>#REF!</v>
      </c>
      <c r="E172" s="128">
        <f t="shared" si="5"/>
        <v>0</v>
      </c>
      <c r="F172" s="112" t="e">
        <f>VLOOKUP(A172,'RAW MATERIALS'!$B$4:$I$206,5,FALSE)</f>
        <v>#REF!</v>
      </c>
    </row>
    <row r="173" spans="1:6" s="114" customFormat="1" ht="14.25" customHeight="1">
      <c r="A173" s="78" t="e">
        <f>'RAW MATERIALS'!#REF!</f>
        <v>#REF!</v>
      </c>
      <c r="B173" s="111" t="e">
        <f>SUMPRODUCT(('Materials bought'!$A$4:$A$3999=$A173)*('Materials bought'!$B$4:$B$3999))-SUMPRODUCT(('Materials used'!$A$4:$A$4297=$A173)*('Materials used'!$B$4:$B$4297))</f>
        <v>#REF!</v>
      </c>
      <c r="C173" s="112" t="e">
        <f>VLOOKUP(A173,'RAW MATERIALS'!$B$4:$H$206,3,FALSE)</f>
        <v>#REF!</v>
      </c>
      <c r="D173" s="113" t="e">
        <f t="shared" si="4"/>
        <v>#REF!</v>
      </c>
      <c r="E173" s="128">
        <f t="shared" si="5"/>
        <v>0</v>
      </c>
      <c r="F173" s="112" t="e">
        <f>VLOOKUP(A173,'RAW MATERIALS'!$B$4:$I$206,5,FALSE)</f>
        <v>#REF!</v>
      </c>
    </row>
    <row r="174" spans="1:6" s="114" customFormat="1" ht="14.25" customHeight="1">
      <c r="A174" s="78" t="e">
        <f>'RAW MATERIALS'!#REF!</f>
        <v>#REF!</v>
      </c>
      <c r="B174" s="111" t="e">
        <f>SUMPRODUCT(('Materials bought'!$A$4:$A$3999=$A174)*('Materials bought'!$B$4:$B$3999))-SUMPRODUCT(('Materials used'!$A$4:$A$4297=$A174)*('Materials used'!$B$4:$B$4297))</f>
        <v>#REF!</v>
      </c>
      <c r="C174" s="112" t="e">
        <f>VLOOKUP(A174,'RAW MATERIALS'!$B$4:$H$206,3,FALSE)</f>
        <v>#REF!</v>
      </c>
      <c r="D174" s="113" t="e">
        <f t="shared" si="4"/>
        <v>#REF!</v>
      </c>
      <c r="E174" s="128">
        <f t="shared" si="5"/>
        <v>0</v>
      </c>
      <c r="F174" s="112" t="e">
        <f>VLOOKUP(A174,'RAW MATERIALS'!$B$4:$I$206,5,FALSE)</f>
        <v>#REF!</v>
      </c>
    </row>
    <row r="175" spans="1:6" s="105" customFormat="1" ht="14.25" customHeight="1">
      <c r="A175" s="78" t="e">
        <f>'RAW MATERIALS'!#REF!</f>
        <v>#REF!</v>
      </c>
      <c r="B175" s="111" t="e">
        <f>SUMPRODUCT(('Materials bought'!$A$4:$A$3999=$A175)*('Materials bought'!$B$4:$B$3999))-SUMPRODUCT(('Materials used'!$A$4:$A$4297=$A175)*('Materials used'!$B$4:$B$4297))</f>
        <v>#REF!</v>
      </c>
      <c r="C175" s="112" t="e">
        <f>VLOOKUP(A175,'RAW MATERIALS'!$B$4:$H$206,3,FALSE)</f>
        <v>#REF!</v>
      </c>
      <c r="D175" s="113" t="e">
        <f t="shared" si="4"/>
        <v>#REF!</v>
      </c>
      <c r="E175" s="128">
        <f t="shared" si="5"/>
        <v>0</v>
      </c>
      <c r="F175" s="112" t="e">
        <f>VLOOKUP(A175,'RAW MATERIALS'!$B$4:$I$206,5,FALSE)</f>
        <v>#REF!</v>
      </c>
    </row>
    <row r="176" spans="1:6" s="114" customFormat="1" ht="14.25" customHeight="1">
      <c r="A176" s="78" t="e">
        <f>'RAW MATERIALS'!#REF!</f>
        <v>#REF!</v>
      </c>
      <c r="B176" s="111" t="e">
        <f>SUMPRODUCT(('Materials bought'!$A$4:$A$3999=$A176)*('Materials bought'!$B$4:$B$3999))-SUMPRODUCT(('Materials used'!$A$4:$A$4297=$A176)*('Materials used'!$B$4:$B$4297))</f>
        <v>#REF!</v>
      </c>
      <c r="C176" s="112" t="e">
        <f>VLOOKUP(A176,'RAW MATERIALS'!$B$4:$H$206,3,FALSE)</f>
        <v>#REF!</v>
      </c>
      <c r="D176" s="113" t="e">
        <f t="shared" si="4"/>
        <v>#REF!</v>
      </c>
      <c r="E176" s="128">
        <f t="shared" si="5"/>
        <v>0</v>
      </c>
      <c r="F176" s="112" t="e">
        <f>VLOOKUP(A176,'RAW MATERIALS'!$B$4:$I$206,5,FALSE)</f>
        <v>#REF!</v>
      </c>
    </row>
    <row r="177" spans="1:6" s="114" customFormat="1" ht="14.25" customHeight="1">
      <c r="A177" s="78" t="e">
        <f>'RAW MATERIALS'!#REF!</f>
        <v>#REF!</v>
      </c>
      <c r="B177" s="111" t="e">
        <f>SUMPRODUCT(('Materials bought'!$A$4:$A$3999=$A177)*('Materials bought'!$B$4:$B$3999))-SUMPRODUCT(('Materials used'!$A$4:$A$4297=$A177)*('Materials used'!$B$4:$B$4297))</f>
        <v>#REF!</v>
      </c>
      <c r="C177" s="112" t="e">
        <f>VLOOKUP(A177,'RAW MATERIALS'!$B$4:$H$206,3,FALSE)</f>
        <v>#REF!</v>
      </c>
      <c r="D177" s="113" t="e">
        <f t="shared" si="4"/>
        <v>#REF!</v>
      </c>
      <c r="E177" s="128">
        <f t="shared" si="5"/>
        <v>0</v>
      </c>
      <c r="F177" s="112" t="e">
        <f>VLOOKUP(A177,'RAW MATERIALS'!$B$4:$I$206,5,FALSE)</f>
        <v>#REF!</v>
      </c>
    </row>
    <row r="178" spans="1:6" s="114" customFormat="1" ht="14.25" customHeight="1">
      <c r="A178" s="78" t="e">
        <f>'RAW MATERIALS'!#REF!</f>
        <v>#REF!</v>
      </c>
      <c r="B178" s="111" t="e">
        <f>SUMPRODUCT(('Materials bought'!$A$4:$A$3999=$A178)*('Materials bought'!$B$4:$B$3999))-SUMPRODUCT(('Materials used'!$A$4:$A$4297=$A178)*('Materials used'!$B$4:$B$4297))</f>
        <v>#REF!</v>
      </c>
      <c r="C178" s="112" t="e">
        <f>VLOOKUP(A178,'RAW MATERIALS'!$B$4:$H$206,3,FALSE)</f>
        <v>#REF!</v>
      </c>
      <c r="D178" s="113" t="e">
        <f t="shared" si="4"/>
        <v>#REF!</v>
      </c>
      <c r="E178" s="128">
        <f t="shared" si="5"/>
        <v>0</v>
      </c>
      <c r="F178" s="112" t="e">
        <f>VLOOKUP(A178,'RAW MATERIALS'!$B$4:$I$206,5,FALSE)</f>
        <v>#REF!</v>
      </c>
    </row>
    <row r="179" spans="1:6" s="114" customFormat="1" ht="14.25" customHeight="1">
      <c r="A179" s="78" t="e">
        <f>'RAW MATERIALS'!#REF!</f>
        <v>#REF!</v>
      </c>
      <c r="B179" s="111" t="e">
        <f>SUMPRODUCT(('Materials bought'!$A$4:$A$3999=$A179)*('Materials bought'!$B$4:$B$3999))-SUMPRODUCT(('Materials used'!$A$4:$A$4297=$A179)*('Materials used'!$B$4:$B$4297))</f>
        <v>#REF!</v>
      </c>
      <c r="C179" s="112" t="e">
        <f>VLOOKUP(A179,'RAW MATERIALS'!$B$4:$H$206,3,FALSE)</f>
        <v>#REF!</v>
      </c>
      <c r="D179" s="113" t="e">
        <f t="shared" si="4"/>
        <v>#REF!</v>
      </c>
      <c r="E179" s="128">
        <f t="shared" si="5"/>
        <v>0</v>
      </c>
      <c r="F179" s="112" t="e">
        <f>VLOOKUP(A179,'RAW MATERIALS'!$B$4:$I$206,5,FALSE)</f>
        <v>#REF!</v>
      </c>
    </row>
    <row r="180" spans="1:6" s="114" customFormat="1" ht="14.25" customHeight="1">
      <c r="A180" s="78" t="e">
        <f>'RAW MATERIALS'!#REF!</f>
        <v>#REF!</v>
      </c>
      <c r="B180" s="111" t="e">
        <f>SUMPRODUCT(('Materials bought'!$A$4:$A$3999=$A180)*('Materials bought'!$B$4:$B$3999))-SUMPRODUCT(('Materials used'!$A$4:$A$4297=$A180)*('Materials used'!$B$4:$B$4297))</f>
        <v>#REF!</v>
      </c>
      <c r="C180" s="112" t="e">
        <f>VLOOKUP(A180,'RAW MATERIALS'!$B$4:$H$206,3,FALSE)</f>
        <v>#REF!</v>
      </c>
      <c r="D180" s="113" t="e">
        <f t="shared" si="4"/>
        <v>#REF!</v>
      </c>
      <c r="E180" s="128">
        <f t="shared" si="5"/>
        <v>0</v>
      </c>
      <c r="F180" s="112" t="e">
        <f>VLOOKUP(A180,'RAW MATERIALS'!$B$4:$I$206,5,FALSE)</f>
        <v>#REF!</v>
      </c>
    </row>
    <row r="181" spans="1:6" s="114" customFormat="1" ht="14.25" customHeight="1">
      <c r="A181" s="78" t="e">
        <f>'RAW MATERIALS'!#REF!</f>
        <v>#REF!</v>
      </c>
      <c r="B181" s="111" t="e">
        <f>SUMPRODUCT(('Materials bought'!$A$4:$A$3999=$A181)*('Materials bought'!$B$4:$B$3999))-SUMPRODUCT(('Materials used'!$A$4:$A$4297=$A181)*('Materials used'!$B$4:$B$4297))</f>
        <v>#REF!</v>
      </c>
      <c r="C181" s="112" t="e">
        <f>VLOOKUP(A181,'RAW MATERIALS'!$B$4:$H$206,3,FALSE)</f>
        <v>#REF!</v>
      </c>
      <c r="D181" s="113" t="e">
        <f t="shared" si="4"/>
        <v>#REF!</v>
      </c>
      <c r="E181" s="128">
        <f t="shared" si="5"/>
        <v>0</v>
      </c>
      <c r="F181" s="112" t="e">
        <f>VLOOKUP(A181,'RAW MATERIALS'!$B$4:$I$206,5,FALSE)</f>
        <v>#REF!</v>
      </c>
    </row>
    <row r="182" spans="1:6" s="114" customFormat="1" ht="14.25" customHeight="1">
      <c r="A182" s="78" t="e">
        <f>'RAW MATERIALS'!#REF!</f>
        <v>#REF!</v>
      </c>
      <c r="B182" s="111" t="e">
        <f>SUMPRODUCT(('Materials bought'!$A$4:$A$3999=$A182)*('Materials bought'!$B$4:$B$3999))-SUMPRODUCT(('Materials used'!$A$4:$A$4297=$A182)*('Materials used'!$B$4:$B$4297))</f>
        <v>#REF!</v>
      </c>
      <c r="C182" s="112" t="e">
        <f>VLOOKUP(A182,'RAW MATERIALS'!$B$4:$H$206,3,FALSE)</f>
        <v>#REF!</v>
      </c>
      <c r="D182" s="113" t="e">
        <f t="shared" si="4"/>
        <v>#REF!</v>
      </c>
      <c r="E182" s="128">
        <f t="shared" si="5"/>
        <v>0</v>
      </c>
      <c r="F182" s="112" t="e">
        <f>VLOOKUP(A182,'RAW MATERIALS'!$B$4:$I$206,5,FALSE)</f>
        <v>#REF!</v>
      </c>
    </row>
    <row r="183" spans="1:6" s="114" customFormat="1" ht="14.25" customHeight="1">
      <c r="A183" s="78" t="e">
        <f>'RAW MATERIALS'!#REF!</f>
        <v>#REF!</v>
      </c>
      <c r="B183" s="111" t="e">
        <f>SUMPRODUCT(('Materials bought'!$A$4:$A$3999=$A183)*('Materials bought'!$B$4:$B$3999))-SUMPRODUCT(('Materials used'!$A$4:$A$4297=$A183)*('Materials used'!$B$4:$B$4297))</f>
        <v>#REF!</v>
      </c>
      <c r="C183" s="112" t="e">
        <f>VLOOKUP(A183,'RAW MATERIALS'!$B$4:$H$206,3,FALSE)</f>
        <v>#REF!</v>
      </c>
      <c r="D183" s="113" t="e">
        <f t="shared" si="4"/>
        <v>#REF!</v>
      </c>
      <c r="E183" s="128">
        <f t="shared" si="5"/>
        <v>0</v>
      </c>
      <c r="F183" s="112" t="e">
        <f>VLOOKUP(A183,'RAW MATERIALS'!$B$4:$I$206,5,FALSE)</f>
        <v>#REF!</v>
      </c>
    </row>
    <row r="184" spans="1:6" s="114" customFormat="1" ht="14.25" customHeight="1">
      <c r="A184" s="78" t="e">
        <f>'RAW MATERIALS'!#REF!</f>
        <v>#REF!</v>
      </c>
      <c r="B184" s="111" t="e">
        <f>SUMPRODUCT(('Materials bought'!$A$4:$A$3999=$A184)*('Materials bought'!$B$4:$B$3999))-SUMPRODUCT(('Materials used'!$A$4:$A$4297=$A184)*('Materials used'!$B$4:$B$4297))</f>
        <v>#REF!</v>
      </c>
      <c r="C184" s="112" t="e">
        <f>VLOOKUP(A184,'RAW MATERIALS'!$B$4:$H$206,3,FALSE)</f>
        <v>#REF!</v>
      </c>
      <c r="D184" s="113" t="e">
        <f t="shared" si="4"/>
        <v>#REF!</v>
      </c>
      <c r="E184" s="128">
        <f t="shared" si="5"/>
        <v>0</v>
      </c>
      <c r="F184" s="112" t="e">
        <f>VLOOKUP(A184,'RAW MATERIALS'!$B$4:$I$206,5,FALSE)</f>
        <v>#REF!</v>
      </c>
    </row>
    <row r="185" spans="1:6" s="114" customFormat="1" ht="14.25" customHeight="1">
      <c r="A185" s="78" t="e">
        <f>'RAW MATERIALS'!#REF!</f>
        <v>#REF!</v>
      </c>
      <c r="B185" s="111" t="e">
        <f>SUMPRODUCT(('Materials bought'!$A$4:$A$3999=$A185)*('Materials bought'!$B$4:$B$3999))-SUMPRODUCT(('Materials used'!$A$4:$A$4297=$A185)*('Materials used'!$B$4:$B$4297))</f>
        <v>#REF!</v>
      </c>
      <c r="C185" s="112" t="e">
        <f>VLOOKUP(A185,'RAW MATERIALS'!$B$4:$H$206,3,FALSE)</f>
        <v>#REF!</v>
      </c>
      <c r="D185" s="113" t="e">
        <f t="shared" si="4"/>
        <v>#REF!</v>
      </c>
      <c r="E185" s="128">
        <f t="shared" si="5"/>
        <v>0</v>
      </c>
      <c r="F185" s="112" t="e">
        <f>VLOOKUP(A185,'RAW MATERIALS'!$B$4:$I$206,5,FALSE)</f>
        <v>#REF!</v>
      </c>
    </row>
    <row r="186" spans="1:6" s="114" customFormat="1" ht="14.25" customHeight="1">
      <c r="A186" s="78" t="e">
        <f>'RAW MATERIALS'!#REF!</f>
        <v>#REF!</v>
      </c>
      <c r="B186" s="111" t="e">
        <f>SUMPRODUCT(('Materials bought'!$A$4:$A$3999=$A186)*('Materials bought'!$B$4:$B$3999))-SUMPRODUCT(('Materials used'!$A$4:$A$4297=$A186)*('Materials used'!$B$4:$B$4297))</f>
        <v>#REF!</v>
      </c>
      <c r="C186" s="112" t="e">
        <f>VLOOKUP(A186,'RAW MATERIALS'!$B$4:$H$206,3,FALSE)</f>
        <v>#REF!</v>
      </c>
      <c r="D186" s="113" t="e">
        <f t="shared" si="4"/>
        <v>#REF!</v>
      </c>
      <c r="E186" s="128">
        <f t="shared" si="5"/>
        <v>0</v>
      </c>
      <c r="F186" s="112" t="e">
        <f>VLOOKUP(A186,'RAW MATERIALS'!$B$4:$I$206,5,FALSE)</f>
        <v>#REF!</v>
      </c>
    </row>
    <row r="187" spans="1:6" s="114" customFormat="1" ht="14.25" customHeight="1">
      <c r="A187" s="78" t="e">
        <f>'RAW MATERIALS'!#REF!</f>
        <v>#REF!</v>
      </c>
      <c r="B187" s="111" t="e">
        <f>SUMPRODUCT(('Materials bought'!$A$4:$A$3999=$A187)*('Materials bought'!$B$4:$B$3999))-SUMPRODUCT(('Materials used'!$A$4:$A$4297=$A187)*('Materials used'!$B$4:$B$4297))</f>
        <v>#REF!</v>
      </c>
      <c r="C187" s="112" t="e">
        <f>VLOOKUP(A187,'RAW MATERIALS'!$B$4:$H$206,3,FALSE)</f>
        <v>#REF!</v>
      </c>
      <c r="D187" s="113" t="e">
        <f t="shared" si="4"/>
        <v>#REF!</v>
      </c>
      <c r="E187" s="128">
        <f t="shared" si="5"/>
        <v>0</v>
      </c>
      <c r="F187" s="112" t="e">
        <f>VLOOKUP(A187,'RAW MATERIALS'!$B$4:$I$206,5,FALSE)</f>
        <v>#REF!</v>
      </c>
    </row>
    <row r="188" spans="1:6" s="114" customFormat="1" ht="14.25" customHeight="1">
      <c r="A188" s="78" t="e">
        <f>'RAW MATERIALS'!#REF!</f>
        <v>#REF!</v>
      </c>
      <c r="B188" s="111" t="e">
        <f>SUMPRODUCT(('Materials bought'!$A$4:$A$3999=$A188)*('Materials bought'!$B$4:$B$3999))-SUMPRODUCT(('Materials used'!$A$4:$A$4297=$A188)*('Materials used'!$B$4:$B$4297))</f>
        <v>#REF!</v>
      </c>
      <c r="C188" s="112" t="e">
        <f>VLOOKUP(A188,'RAW MATERIALS'!$B$4:$H$206,3,FALSE)</f>
        <v>#REF!</v>
      </c>
      <c r="D188" s="113" t="e">
        <f t="shared" si="4"/>
        <v>#REF!</v>
      </c>
      <c r="E188" s="128">
        <f t="shared" si="5"/>
        <v>0</v>
      </c>
      <c r="F188" s="112" t="e">
        <f>VLOOKUP(A188,'RAW MATERIALS'!$B$4:$I$206,5,FALSE)</f>
        <v>#REF!</v>
      </c>
    </row>
    <row r="189" spans="1:6" s="114" customFormat="1" ht="14.25" customHeight="1">
      <c r="A189" s="78" t="e">
        <f>'RAW MATERIALS'!#REF!</f>
        <v>#REF!</v>
      </c>
      <c r="B189" s="111" t="e">
        <f>SUMPRODUCT(('Materials bought'!$A$4:$A$3999=$A189)*('Materials bought'!$B$4:$B$3999))-SUMPRODUCT(('Materials used'!$A$4:$A$4297=$A189)*('Materials used'!$B$4:$B$4297))</f>
        <v>#REF!</v>
      </c>
      <c r="C189" s="112" t="e">
        <f>VLOOKUP(A189,'RAW MATERIALS'!$B$4:$H$206,3,FALSE)</f>
        <v>#REF!</v>
      </c>
      <c r="D189" s="113" t="e">
        <f t="shared" si="4"/>
        <v>#REF!</v>
      </c>
      <c r="E189" s="128">
        <f t="shared" si="5"/>
        <v>0</v>
      </c>
      <c r="F189" s="112" t="e">
        <f>VLOOKUP(A189,'RAW MATERIALS'!$B$4:$I$206,5,FALSE)</f>
        <v>#REF!</v>
      </c>
    </row>
    <row r="190" spans="1:6" s="114" customFormat="1" ht="14.25" customHeight="1">
      <c r="A190" s="78" t="e">
        <f>'RAW MATERIALS'!#REF!</f>
        <v>#REF!</v>
      </c>
      <c r="B190" s="111" t="e">
        <f>SUMPRODUCT(('Materials bought'!$A$4:$A$3999=$A190)*('Materials bought'!$B$4:$B$3999))-SUMPRODUCT(('Materials used'!$A$4:$A$4297=$A190)*('Materials used'!$B$4:$B$4297))</f>
        <v>#REF!</v>
      </c>
      <c r="C190" s="112" t="e">
        <f>VLOOKUP(A190,'RAW MATERIALS'!$B$4:$H$206,3,FALSE)</f>
        <v>#REF!</v>
      </c>
      <c r="D190" s="113" t="e">
        <f t="shared" si="4"/>
        <v>#REF!</v>
      </c>
      <c r="E190" s="128">
        <f t="shared" si="5"/>
        <v>0</v>
      </c>
      <c r="F190" s="112" t="e">
        <f>VLOOKUP(A190,'RAW MATERIALS'!$B$4:$I$206,5,FALSE)</f>
        <v>#REF!</v>
      </c>
    </row>
    <row r="191" spans="1:6" s="114" customFormat="1" ht="14.25" customHeight="1">
      <c r="A191" s="78" t="e">
        <f>'RAW MATERIALS'!#REF!</f>
        <v>#REF!</v>
      </c>
      <c r="B191" s="111" t="e">
        <f>SUMPRODUCT(('Materials bought'!$A$4:$A$3999=$A191)*('Materials bought'!$B$4:$B$3999))-SUMPRODUCT(('Materials used'!$A$4:$A$4297=$A191)*('Materials used'!$B$4:$B$4297))</f>
        <v>#REF!</v>
      </c>
      <c r="C191" s="112" t="e">
        <f>VLOOKUP(A191,'RAW MATERIALS'!$B$4:$H$206,3,FALSE)</f>
        <v>#REF!</v>
      </c>
      <c r="D191" s="113" t="e">
        <f t="shared" si="4"/>
        <v>#REF!</v>
      </c>
      <c r="E191" s="128">
        <f t="shared" si="5"/>
        <v>0</v>
      </c>
      <c r="F191" s="112" t="e">
        <f>VLOOKUP(A191,'RAW MATERIALS'!$B$4:$I$206,5,FALSE)</f>
        <v>#REF!</v>
      </c>
    </row>
    <row r="192" spans="1:6" s="114" customFormat="1" ht="14.25" customHeight="1">
      <c r="A192" s="78" t="e">
        <f>'RAW MATERIALS'!#REF!</f>
        <v>#REF!</v>
      </c>
      <c r="B192" s="111" t="e">
        <f>SUMPRODUCT(('Materials bought'!$A$4:$A$3999=$A192)*('Materials bought'!$B$4:$B$3999))-SUMPRODUCT(('Materials used'!$A$4:$A$4297=$A192)*('Materials used'!$B$4:$B$4297))</f>
        <v>#REF!</v>
      </c>
      <c r="C192" s="112" t="e">
        <f>VLOOKUP(A192,'RAW MATERIALS'!$B$4:$H$206,3,FALSE)</f>
        <v>#REF!</v>
      </c>
      <c r="D192" s="113" t="e">
        <f t="shared" si="4"/>
        <v>#REF!</v>
      </c>
      <c r="E192" s="128">
        <f t="shared" si="5"/>
        <v>0</v>
      </c>
      <c r="F192" s="112" t="e">
        <f>VLOOKUP(A192,'RAW MATERIALS'!$B$4:$I$206,5,FALSE)</f>
        <v>#REF!</v>
      </c>
    </row>
    <row r="193" spans="1:6" s="114" customFormat="1" ht="14.25" customHeight="1">
      <c r="A193" s="78" t="e">
        <f>'RAW MATERIALS'!#REF!</f>
        <v>#REF!</v>
      </c>
      <c r="B193" s="111" t="e">
        <f>SUMPRODUCT(('Materials bought'!$A$4:$A$3999=$A193)*('Materials bought'!$B$4:$B$3999))-SUMPRODUCT(('Materials used'!$A$4:$A$4297=$A193)*('Materials used'!$B$4:$B$4297))</f>
        <v>#REF!</v>
      </c>
      <c r="C193" s="112" t="e">
        <f>VLOOKUP(A193,'RAW MATERIALS'!$B$4:$H$206,3,FALSE)</f>
        <v>#REF!</v>
      </c>
      <c r="D193" s="113" t="e">
        <f t="shared" si="4"/>
        <v>#REF!</v>
      </c>
      <c r="E193" s="128">
        <f t="shared" si="5"/>
        <v>0</v>
      </c>
      <c r="F193" s="112" t="e">
        <f>VLOOKUP(A193,'RAW MATERIALS'!$B$4:$I$206,5,FALSE)</f>
        <v>#REF!</v>
      </c>
    </row>
    <row r="194" spans="1:6" s="114" customFormat="1" ht="14.25" customHeight="1">
      <c r="A194" s="78" t="e">
        <f>'RAW MATERIALS'!#REF!</f>
        <v>#REF!</v>
      </c>
      <c r="B194" s="111" t="e">
        <f>SUMPRODUCT(('Materials bought'!$A$4:$A$3999=$A194)*('Materials bought'!$B$4:$B$3999))-SUMPRODUCT(('Materials used'!$A$4:$A$4297=$A194)*('Materials used'!$B$4:$B$4297))</f>
        <v>#REF!</v>
      </c>
      <c r="C194" s="112" t="e">
        <f>VLOOKUP(A194,'RAW MATERIALS'!$B$4:$H$206,3,FALSE)</f>
        <v>#REF!</v>
      </c>
      <c r="D194" s="113" t="e">
        <f t="shared" si="4"/>
        <v>#REF!</v>
      </c>
      <c r="E194" s="128">
        <f t="shared" si="5"/>
        <v>0</v>
      </c>
      <c r="F194" s="112" t="e">
        <f>VLOOKUP(A194,'RAW MATERIALS'!$B$4:$I$206,5,FALSE)</f>
        <v>#REF!</v>
      </c>
    </row>
    <row r="195" spans="1:6" s="114" customFormat="1" ht="14.25" customHeight="1">
      <c r="A195" s="78" t="e">
        <f>'RAW MATERIALS'!#REF!</f>
        <v>#REF!</v>
      </c>
      <c r="B195" s="111" t="e">
        <f>SUMPRODUCT(('Materials bought'!$A$4:$A$3999=$A195)*('Materials bought'!$B$4:$B$3999))-SUMPRODUCT(('Materials used'!$A$4:$A$4297=$A195)*('Materials used'!$B$4:$B$4297))</f>
        <v>#REF!</v>
      </c>
      <c r="C195" s="112" t="e">
        <f>VLOOKUP(A195,'RAW MATERIALS'!$B$4:$H$206,3,FALSE)</f>
        <v>#REF!</v>
      </c>
      <c r="D195" s="113" t="e">
        <f t="shared" si="4"/>
        <v>#REF!</v>
      </c>
      <c r="E195" s="128">
        <f t="shared" si="5"/>
        <v>0</v>
      </c>
      <c r="F195" s="112" t="e">
        <f>VLOOKUP(A195,'RAW MATERIALS'!$B$4:$I$206,5,FALSE)</f>
        <v>#REF!</v>
      </c>
    </row>
    <row r="196" spans="1:6" s="114" customFormat="1" ht="14.25" customHeight="1">
      <c r="A196" s="78" t="e">
        <f>'RAW MATERIALS'!#REF!</f>
        <v>#REF!</v>
      </c>
      <c r="B196" s="111" t="e">
        <f>SUMPRODUCT(('Materials bought'!$A$4:$A$3999=$A196)*('Materials bought'!$B$4:$B$3999))-SUMPRODUCT(('Materials used'!$A$4:$A$4297=$A196)*('Materials used'!$B$4:$B$4297))</f>
        <v>#REF!</v>
      </c>
      <c r="C196" s="112" t="e">
        <f>VLOOKUP(A196,'RAW MATERIALS'!$B$4:$H$206,3,FALSE)</f>
        <v>#REF!</v>
      </c>
      <c r="D196" s="113" t="e">
        <f t="shared" si="4"/>
        <v>#REF!</v>
      </c>
      <c r="E196" s="128">
        <f t="shared" si="5"/>
        <v>0</v>
      </c>
      <c r="F196" s="112" t="e">
        <f>VLOOKUP(A196,'RAW MATERIALS'!$B$4:$I$206,5,FALSE)</f>
        <v>#REF!</v>
      </c>
    </row>
    <row r="197" spans="1:6" s="114" customFormat="1" ht="14.25" customHeight="1">
      <c r="A197" s="78" t="e">
        <f>'RAW MATERIALS'!#REF!</f>
        <v>#REF!</v>
      </c>
      <c r="B197" s="111" t="e">
        <f>SUMPRODUCT(('Materials bought'!$A$4:$A$3999=$A197)*('Materials bought'!$B$4:$B$3999))-SUMPRODUCT(('Materials used'!$A$4:$A$4297=$A197)*('Materials used'!$B$4:$B$4297))</f>
        <v>#REF!</v>
      </c>
      <c r="C197" s="112" t="e">
        <f>VLOOKUP(A197,'RAW MATERIALS'!$B$4:$H$206,3,FALSE)</f>
        <v>#REF!</v>
      </c>
      <c r="D197" s="113" t="e">
        <f t="shared" ref="D197:D260" si="6">B197*C197</f>
        <v>#REF!</v>
      </c>
      <c r="E197" s="128">
        <f t="shared" ref="E197:E260" si="7">IFERROR(D197,0)</f>
        <v>0</v>
      </c>
      <c r="F197" s="112" t="e">
        <f>VLOOKUP(A197,'RAW MATERIALS'!$B$4:$I$206,5,FALSE)</f>
        <v>#REF!</v>
      </c>
    </row>
    <row r="198" spans="1:6" s="114" customFormat="1" ht="14.25" customHeight="1">
      <c r="A198" s="78" t="e">
        <f>'RAW MATERIALS'!#REF!</f>
        <v>#REF!</v>
      </c>
      <c r="B198" s="111" t="e">
        <f>SUMPRODUCT(('Materials bought'!$A$4:$A$3999=$A198)*('Materials bought'!$B$4:$B$3999))-SUMPRODUCT(('Materials used'!$A$4:$A$4297=$A198)*('Materials used'!$B$4:$B$4297))</f>
        <v>#REF!</v>
      </c>
      <c r="C198" s="112" t="e">
        <f>VLOOKUP(A198,'RAW MATERIALS'!$B$4:$H$206,3,FALSE)</f>
        <v>#REF!</v>
      </c>
      <c r="D198" s="113" t="e">
        <f t="shared" si="6"/>
        <v>#REF!</v>
      </c>
      <c r="E198" s="128">
        <f t="shared" si="7"/>
        <v>0</v>
      </c>
      <c r="F198" s="112" t="e">
        <f>VLOOKUP(A198,'RAW MATERIALS'!$B$4:$I$206,5,FALSE)</f>
        <v>#REF!</v>
      </c>
    </row>
    <row r="199" spans="1:6" s="114" customFormat="1" ht="14.25" customHeight="1">
      <c r="A199" s="78" t="e">
        <f>'RAW MATERIALS'!#REF!</f>
        <v>#REF!</v>
      </c>
      <c r="B199" s="111" t="e">
        <f>SUMPRODUCT(('Materials bought'!$A$4:$A$3999=$A199)*('Materials bought'!$B$4:$B$3999))-SUMPRODUCT(('Materials used'!$A$4:$A$4297=$A199)*('Materials used'!$B$4:$B$4297))</f>
        <v>#REF!</v>
      </c>
      <c r="C199" s="112" t="e">
        <f>VLOOKUP(A199,'RAW MATERIALS'!$B$4:$H$206,3,FALSE)</f>
        <v>#REF!</v>
      </c>
      <c r="D199" s="113" t="e">
        <f t="shared" si="6"/>
        <v>#REF!</v>
      </c>
      <c r="E199" s="128">
        <f t="shared" si="7"/>
        <v>0</v>
      </c>
      <c r="F199" s="112" t="e">
        <f>VLOOKUP(A199,'RAW MATERIALS'!$B$4:$I$206,5,FALSE)</f>
        <v>#REF!</v>
      </c>
    </row>
    <row r="200" spans="1:6" s="114" customFormat="1" ht="14.25" customHeight="1">
      <c r="A200" s="78" t="e">
        <f>'RAW MATERIALS'!#REF!</f>
        <v>#REF!</v>
      </c>
      <c r="B200" s="111" t="e">
        <f>SUMPRODUCT(('Materials bought'!$A$4:$A$3999=$A200)*('Materials bought'!$B$4:$B$3999))-SUMPRODUCT(('Materials used'!$A$4:$A$4297=$A200)*('Materials used'!$B$4:$B$4297))</f>
        <v>#REF!</v>
      </c>
      <c r="C200" s="112" t="e">
        <f>VLOOKUP(A200,'RAW MATERIALS'!$B$4:$H$206,3,FALSE)</f>
        <v>#REF!</v>
      </c>
      <c r="D200" s="113" t="e">
        <f t="shared" si="6"/>
        <v>#REF!</v>
      </c>
      <c r="E200" s="128">
        <f t="shared" si="7"/>
        <v>0</v>
      </c>
      <c r="F200" s="112" t="e">
        <f>VLOOKUP(A200,'RAW MATERIALS'!$B$4:$I$206,5,FALSE)</f>
        <v>#REF!</v>
      </c>
    </row>
    <row r="201" spans="1:6" s="114" customFormat="1" ht="14.25" customHeight="1">
      <c r="A201" s="78" t="e">
        <f>'RAW MATERIALS'!#REF!</f>
        <v>#REF!</v>
      </c>
      <c r="B201" s="111" t="e">
        <f>SUMPRODUCT(('Materials bought'!$A$4:$A$3999=$A201)*('Materials bought'!$B$4:$B$3999))-SUMPRODUCT(('Materials used'!$A$4:$A$4297=$A201)*('Materials used'!$B$4:$B$4297))</f>
        <v>#REF!</v>
      </c>
      <c r="C201" s="112" t="e">
        <f>VLOOKUP(A201,'RAW MATERIALS'!$B$4:$H$206,3,FALSE)</f>
        <v>#REF!</v>
      </c>
      <c r="D201" s="113" t="e">
        <f t="shared" si="6"/>
        <v>#REF!</v>
      </c>
      <c r="E201" s="128">
        <f t="shared" si="7"/>
        <v>0</v>
      </c>
      <c r="F201" s="112" t="e">
        <f>VLOOKUP(A201,'RAW MATERIALS'!$B$4:$I$206,5,FALSE)</f>
        <v>#REF!</v>
      </c>
    </row>
    <row r="202" spans="1:6" s="114" customFormat="1" ht="14.25" customHeight="1">
      <c r="A202" s="78" t="e">
        <f>'RAW MATERIALS'!#REF!</f>
        <v>#REF!</v>
      </c>
      <c r="B202" s="111" t="e">
        <f>SUMPRODUCT(('Materials bought'!$A$4:$A$3999=$A202)*('Materials bought'!$B$4:$B$3999))-SUMPRODUCT(('Materials used'!$A$4:$A$4297=$A202)*('Materials used'!$B$4:$B$4297))</f>
        <v>#REF!</v>
      </c>
      <c r="C202" s="112" t="e">
        <f>VLOOKUP(A202,'RAW MATERIALS'!$B$4:$H$206,3,FALSE)</f>
        <v>#REF!</v>
      </c>
      <c r="D202" s="113" t="e">
        <f t="shared" si="6"/>
        <v>#REF!</v>
      </c>
      <c r="E202" s="128">
        <f t="shared" si="7"/>
        <v>0</v>
      </c>
      <c r="F202" s="112" t="e">
        <f>VLOOKUP(A202,'RAW MATERIALS'!$B$4:$I$206,5,FALSE)</f>
        <v>#REF!</v>
      </c>
    </row>
    <row r="203" spans="1:6" s="105" customFormat="1" ht="14.25" customHeight="1">
      <c r="A203" s="78" t="e">
        <f>'RAW MATERIALS'!#REF!</f>
        <v>#REF!</v>
      </c>
      <c r="B203" s="111" t="e">
        <f>SUMPRODUCT(('Materials bought'!$A$4:$A$3999=$A203)*('Materials bought'!$B$4:$B$3999))-SUMPRODUCT(('Materials used'!$A$4:$A$4297=$A203)*('Materials used'!$B$4:$B$4297))</f>
        <v>#REF!</v>
      </c>
      <c r="C203" s="112" t="e">
        <f>VLOOKUP(A203,'RAW MATERIALS'!$B$4:$H$206,3,FALSE)</f>
        <v>#REF!</v>
      </c>
      <c r="D203" s="113" t="e">
        <f t="shared" si="6"/>
        <v>#REF!</v>
      </c>
      <c r="E203" s="128">
        <f t="shared" si="7"/>
        <v>0</v>
      </c>
      <c r="F203" s="112" t="e">
        <f>VLOOKUP(A203,'RAW MATERIALS'!$B$4:$I$206,5,FALSE)</f>
        <v>#REF!</v>
      </c>
    </row>
    <row r="204" spans="1:6" s="114" customFormat="1" ht="14.25" customHeight="1">
      <c r="A204" s="78" t="e">
        <f>'RAW MATERIALS'!#REF!</f>
        <v>#REF!</v>
      </c>
      <c r="B204" s="111" t="e">
        <f>SUMPRODUCT(('Materials bought'!$A$4:$A$3999=$A204)*('Materials bought'!$B$4:$B$3999))-SUMPRODUCT(('Materials used'!$A$4:$A$4297=$A204)*('Materials used'!$B$4:$B$4297))</f>
        <v>#REF!</v>
      </c>
      <c r="C204" s="112" t="e">
        <f>VLOOKUP(A204,'RAW MATERIALS'!$B$4:$H$206,3,FALSE)</f>
        <v>#REF!</v>
      </c>
      <c r="D204" s="113" t="e">
        <f t="shared" si="6"/>
        <v>#REF!</v>
      </c>
      <c r="E204" s="128">
        <f t="shared" si="7"/>
        <v>0</v>
      </c>
      <c r="F204" s="112" t="e">
        <f>VLOOKUP(A204,'RAW MATERIALS'!$B$4:$I$206,5,FALSE)</f>
        <v>#REF!</v>
      </c>
    </row>
    <row r="205" spans="1:6" s="114" customFormat="1" ht="14.25" customHeight="1">
      <c r="A205" s="78" t="e">
        <f>'RAW MATERIALS'!#REF!</f>
        <v>#REF!</v>
      </c>
      <c r="B205" s="111" t="e">
        <f>SUMPRODUCT(('Materials bought'!$A$4:$A$3999=$A205)*('Materials bought'!$B$4:$B$3999))-SUMPRODUCT(('Materials used'!$A$4:$A$4297=$A205)*('Materials used'!$B$4:$B$4297))</f>
        <v>#REF!</v>
      </c>
      <c r="C205" s="112" t="e">
        <f>VLOOKUP(A205,'RAW MATERIALS'!$B$4:$H$206,3,FALSE)</f>
        <v>#REF!</v>
      </c>
      <c r="D205" s="113" t="e">
        <f t="shared" si="6"/>
        <v>#REF!</v>
      </c>
      <c r="E205" s="128">
        <f t="shared" si="7"/>
        <v>0</v>
      </c>
      <c r="F205" s="112" t="e">
        <f>VLOOKUP(A205,'RAW MATERIALS'!$B$4:$I$206,5,FALSE)</f>
        <v>#REF!</v>
      </c>
    </row>
    <row r="206" spans="1:6" s="114" customFormat="1" ht="14.25" customHeight="1">
      <c r="A206" s="78" t="e">
        <f>'RAW MATERIALS'!#REF!</f>
        <v>#REF!</v>
      </c>
      <c r="B206" s="111" t="e">
        <f>SUMPRODUCT(('Materials bought'!$A$4:$A$3999=$A206)*('Materials bought'!$B$4:$B$3999))-SUMPRODUCT(('Materials used'!$A$4:$A$4297=$A206)*('Materials used'!$B$4:$B$4297))</f>
        <v>#REF!</v>
      </c>
      <c r="C206" s="112" t="e">
        <f>VLOOKUP(A206,'RAW MATERIALS'!$B$4:$H$206,3,FALSE)</f>
        <v>#REF!</v>
      </c>
      <c r="D206" s="113" t="e">
        <f t="shared" si="6"/>
        <v>#REF!</v>
      </c>
      <c r="E206" s="128">
        <f t="shared" si="7"/>
        <v>0</v>
      </c>
      <c r="F206" s="112" t="e">
        <f>VLOOKUP(A206,'RAW MATERIALS'!$B$4:$I$206,5,FALSE)</f>
        <v>#REF!</v>
      </c>
    </row>
    <row r="207" spans="1:6" s="114" customFormat="1" ht="14.25" customHeight="1">
      <c r="A207" s="78" t="e">
        <f>'RAW MATERIALS'!#REF!</f>
        <v>#REF!</v>
      </c>
      <c r="B207" s="111" t="e">
        <f>SUMPRODUCT(('Materials bought'!$A$4:$A$3999=$A207)*('Materials bought'!$B$4:$B$3999))-SUMPRODUCT(('Materials used'!$A$4:$A$4297=$A207)*('Materials used'!$B$4:$B$4297))</f>
        <v>#REF!</v>
      </c>
      <c r="C207" s="112" t="e">
        <f>VLOOKUP(A207,'RAW MATERIALS'!$B$4:$H$206,3,FALSE)</f>
        <v>#REF!</v>
      </c>
      <c r="D207" s="113" t="e">
        <f t="shared" si="6"/>
        <v>#REF!</v>
      </c>
      <c r="E207" s="128">
        <f t="shared" si="7"/>
        <v>0</v>
      </c>
      <c r="F207" s="112" t="e">
        <f>VLOOKUP(A207,'RAW MATERIALS'!$B$4:$I$206,5,FALSE)</f>
        <v>#REF!</v>
      </c>
    </row>
    <row r="208" spans="1:6" s="114" customFormat="1" ht="14.25" customHeight="1">
      <c r="A208" s="78" t="e">
        <f>'RAW MATERIALS'!#REF!</f>
        <v>#REF!</v>
      </c>
      <c r="B208" s="111" t="e">
        <f>SUMPRODUCT(('Materials bought'!$A$4:$A$3999=$A208)*('Materials bought'!$B$4:$B$3999))-SUMPRODUCT(('Materials used'!$A$4:$A$4297=$A208)*('Materials used'!$B$4:$B$4297))</f>
        <v>#REF!</v>
      </c>
      <c r="C208" s="112" t="e">
        <f>VLOOKUP(A208,'RAW MATERIALS'!$B$4:$H$206,3,FALSE)</f>
        <v>#REF!</v>
      </c>
      <c r="D208" s="113" t="e">
        <f t="shared" si="6"/>
        <v>#REF!</v>
      </c>
      <c r="E208" s="128">
        <f t="shared" si="7"/>
        <v>0</v>
      </c>
      <c r="F208" s="112" t="e">
        <f>VLOOKUP(A208,'RAW MATERIALS'!$B$4:$I$206,5,FALSE)</f>
        <v>#REF!</v>
      </c>
    </row>
    <row r="209" spans="1:6" s="114" customFormat="1" ht="14.25" customHeight="1">
      <c r="A209" s="78" t="e">
        <f>'RAW MATERIALS'!#REF!</f>
        <v>#REF!</v>
      </c>
      <c r="B209" s="111" t="e">
        <f>SUMPRODUCT(('Materials bought'!$A$4:$A$3999=$A209)*('Materials bought'!$B$4:$B$3999))-SUMPRODUCT(('Materials used'!$A$4:$A$4297=$A209)*('Materials used'!$B$4:$B$4297))</f>
        <v>#REF!</v>
      </c>
      <c r="C209" s="112" t="e">
        <f>VLOOKUP(A209,'RAW MATERIALS'!$B$4:$H$206,3,FALSE)</f>
        <v>#REF!</v>
      </c>
      <c r="D209" s="113" t="e">
        <f t="shared" si="6"/>
        <v>#REF!</v>
      </c>
      <c r="E209" s="128">
        <f t="shared" si="7"/>
        <v>0</v>
      </c>
      <c r="F209" s="112" t="e">
        <f>VLOOKUP(A209,'RAW MATERIALS'!$B$4:$I$206,5,FALSE)</f>
        <v>#REF!</v>
      </c>
    </row>
    <row r="210" spans="1:6" s="114" customFormat="1" ht="14.25" customHeight="1">
      <c r="A210" s="78" t="e">
        <f>'RAW MATERIALS'!#REF!</f>
        <v>#REF!</v>
      </c>
      <c r="B210" s="111" t="e">
        <f>SUMPRODUCT(('Materials bought'!$A$4:$A$3999=$A210)*('Materials bought'!$B$4:$B$3999))-SUMPRODUCT(('Materials used'!$A$4:$A$4297=$A210)*('Materials used'!$B$4:$B$4297))</f>
        <v>#REF!</v>
      </c>
      <c r="C210" s="112" t="e">
        <f>VLOOKUP(A210,'RAW MATERIALS'!$B$4:$H$206,3,FALSE)</f>
        <v>#REF!</v>
      </c>
      <c r="D210" s="113" t="e">
        <f t="shared" si="6"/>
        <v>#REF!</v>
      </c>
      <c r="E210" s="128">
        <f t="shared" si="7"/>
        <v>0</v>
      </c>
      <c r="F210" s="112" t="e">
        <f>VLOOKUP(A210,'RAW MATERIALS'!$B$4:$I$206,5,FALSE)</f>
        <v>#REF!</v>
      </c>
    </row>
    <row r="211" spans="1:6" s="114" customFormat="1" ht="14.25" customHeight="1">
      <c r="A211" s="78" t="e">
        <f>'RAW MATERIALS'!#REF!</f>
        <v>#REF!</v>
      </c>
      <c r="B211" s="111" t="e">
        <f>SUMPRODUCT(('Materials bought'!$A$4:$A$3999=$A211)*('Materials bought'!$B$4:$B$3999))-SUMPRODUCT(('Materials used'!$A$4:$A$4297=$A211)*('Materials used'!$B$4:$B$4297))</f>
        <v>#REF!</v>
      </c>
      <c r="C211" s="112" t="e">
        <f>VLOOKUP(A211,'RAW MATERIALS'!$B$4:$H$206,3,FALSE)</f>
        <v>#REF!</v>
      </c>
      <c r="D211" s="113" t="e">
        <f t="shared" si="6"/>
        <v>#REF!</v>
      </c>
      <c r="E211" s="128">
        <f t="shared" si="7"/>
        <v>0</v>
      </c>
      <c r="F211" s="112" t="e">
        <f>VLOOKUP(A211,'RAW MATERIALS'!$B$4:$I$206,5,FALSE)</f>
        <v>#REF!</v>
      </c>
    </row>
    <row r="212" spans="1:6" s="114" customFormat="1" ht="14.25" customHeight="1">
      <c r="A212" s="78" t="e">
        <f>'RAW MATERIALS'!#REF!</f>
        <v>#REF!</v>
      </c>
      <c r="B212" s="111" t="e">
        <f>SUMPRODUCT(('Materials bought'!$A$4:$A$3999=$A212)*('Materials bought'!$B$4:$B$3999))-SUMPRODUCT(('Materials used'!$A$4:$A$4297=$A212)*('Materials used'!$B$4:$B$4297))</f>
        <v>#REF!</v>
      </c>
      <c r="C212" s="112" t="e">
        <f>VLOOKUP(A212,'RAW MATERIALS'!$B$4:$H$206,3,FALSE)</f>
        <v>#REF!</v>
      </c>
      <c r="D212" s="113" t="e">
        <f t="shared" si="6"/>
        <v>#REF!</v>
      </c>
      <c r="E212" s="128">
        <f t="shared" si="7"/>
        <v>0</v>
      </c>
      <c r="F212" s="112" t="e">
        <f>VLOOKUP(A212,'RAW MATERIALS'!$B$4:$I$206,5,FALSE)</f>
        <v>#REF!</v>
      </c>
    </row>
    <row r="213" spans="1:6" s="114" customFormat="1" ht="14.25" customHeight="1">
      <c r="A213" s="78" t="e">
        <f>'RAW MATERIALS'!#REF!</f>
        <v>#REF!</v>
      </c>
      <c r="B213" s="111" t="e">
        <f>SUMPRODUCT(('Materials bought'!$A$4:$A$3999=$A213)*('Materials bought'!$B$4:$B$3999))-SUMPRODUCT(('Materials used'!$A$4:$A$4297=$A213)*('Materials used'!$B$4:$B$4297))</f>
        <v>#REF!</v>
      </c>
      <c r="C213" s="112" t="e">
        <f>VLOOKUP(A213,'RAW MATERIALS'!$B$4:$H$206,3,FALSE)</f>
        <v>#REF!</v>
      </c>
      <c r="D213" s="113" t="e">
        <f t="shared" si="6"/>
        <v>#REF!</v>
      </c>
      <c r="E213" s="128">
        <f t="shared" si="7"/>
        <v>0</v>
      </c>
      <c r="F213" s="112" t="e">
        <f>VLOOKUP(A213,'RAW MATERIALS'!$B$4:$I$206,5,FALSE)</f>
        <v>#REF!</v>
      </c>
    </row>
    <row r="214" spans="1:6" s="114" customFormat="1" ht="14.25" customHeight="1">
      <c r="A214" s="78" t="e">
        <f>'RAW MATERIALS'!#REF!</f>
        <v>#REF!</v>
      </c>
      <c r="B214" s="111" t="e">
        <f>SUMPRODUCT(('Materials bought'!$A$4:$A$3999=$A214)*('Materials bought'!$B$4:$B$3999))-SUMPRODUCT(('Materials used'!$A$4:$A$4297=$A214)*('Materials used'!$B$4:$B$4297))</f>
        <v>#REF!</v>
      </c>
      <c r="C214" s="112" t="e">
        <f>VLOOKUP(A214,'RAW MATERIALS'!$B$4:$H$206,3,FALSE)</f>
        <v>#REF!</v>
      </c>
      <c r="D214" s="113" t="e">
        <f t="shared" si="6"/>
        <v>#REF!</v>
      </c>
      <c r="E214" s="128">
        <f t="shared" si="7"/>
        <v>0</v>
      </c>
      <c r="F214" s="112" t="e">
        <f>VLOOKUP(A214,'RAW MATERIALS'!$B$4:$I$206,5,FALSE)</f>
        <v>#REF!</v>
      </c>
    </row>
    <row r="215" spans="1:6" s="114" customFormat="1" ht="14.25" customHeight="1">
      <c r="A215" s="78" t="e">
        <f>'RAW MATERIALS'!#REF!</f>
        <v>#REF!</v>
      </c>
      <c r="B215" s="111" t="e">
        <f>SUMPRODUCT(('Materials bought'!$A$4:$A$3999=$A215)*('Materials bought'!$B$4:$B$3999))-SUMPRODUCT(('Materials used'!$A$4:$A$4297=$A215)*('Materials used'!$B$4:$B$4297))</f>
        <v>#REF!</v>
      </c>
      <c r="C215" s="112" t="e">
        <f>VLOOKUP(A215,'RAW MATERIALS'!$B$4:$H$206,3,FALSE)</f>
        <v>#REF!</v>
      </c>
      <c r="D215" s="113" t="e">
        <f t="shared" si="6"/>
        <v>#REF!</v>
      </c>
      <c r="E215" s="128">
        <f t="shared" si="7"/>
        <v>0</v>
      </c>
      <c r="F215" s="112" t="e">
        <f>VLOOKUP(A215,'RAW MATERIALS'!$B$4:$I$206,5,FALSE)</f>
        <v>#REF!</v>
      </c>
    </row>
    <row r="216" spans="1:6" s="114" customFormat="1" ht="14.25" customHeight="1">
      <c r="A216" s="78" t="e">
        <f>'RAW MATERIALS'!#REF!</f>
        <v>#REF!</v>
      </c>
      <c r="B216" s="111" t="e">
        <f>SUMPRODUCT(('Materials bought'!$A$4:$A$3999=$A216)*('Materials bought'!$B$4:$B$3999))-SUMPRODUCT(('Materials used'!$A$4:$A$4297=$A216)*('Materials used'!$B$4:$B$4297))</f>
        <v>#REF!</v>
      </c>
      <c r="C216" s="112" t="e">
        <f>VLOOKUP(A216,'RAW MATERIALS'!$B$4:$H$206,3,FALSE)</f>
        <v>#REF!</v>
      </c>
      <c r="D216" s="113" t="e">
        <f t="shared" si="6"/>
        <v>#REF!</v>
      </c>
      <c r="E216" s="128">
        <f t="shared" si="7"/>
        <v>0</v>
      </c>
      <c r="F216" s="112" t="e">
        <f>VLOOKUP(A216,'RAW MATERIALS'!$B$4:$I$206,5,FALSE)</f>
        <v>#REF!</v>
      </c>
    </row>
    <row r="217" spans="1:6" s="114" customFormat="1" ht="14.25" customHeight="1">
      <c r="A217" s="78" t="e">
        <f>'RAW MATERIALS'!#REF!</f>
        <v>#REF!</v>
      </c>
      <c r="B217" s="111" t="e">
        <f>SUMPRODUCT(('Materials bought'!$A$4:$A$3999=$A217)*('Materials bought'!$B$4:$B$3999))-SUMPRODUCT(('Materials used'!$A$4:$A$4297=$A217)*('Materials used'!$B$4:$B$4297))</f>
        <v>#REF!</v>
      </c>
      <c r="C217" s="112" t="e">
        <f>VLOOKUP(A217,'RAW MATERIALS'!$B$4:$H$206,3,FALSE)</f>
        <v>#REF!</v>
      </c>
      <c r="D217" s="113" t="e">
        <f t="shared" si="6"/>
        <v>#REF!</v>
      </c>
      <c r="E217" s="128">
        <f t="shared" si="7"/>
        <v>0</v>
      </c>
      <c r="F217" s="112" t="e">
        <f>VLOOKUP(A217,'RAW MATERIALS'!$B$4:$I$206,5,FALSE)</f>
        <v>#REF!</v>
      </c>
    </row>
    <row r="218" spans="1:6" s="114" customFormat="1" ht="14.25" customHeight="1">
      <c r="A218" s="78" t="e">
        <f>'RAW MATERIALS'!#REF!</f>
        <v>#REF!</v>
      </c>
      <c r="B218" s="111" t="e">
        <f>SUMPRODUCT(('Materials bought'!$A$4:$A$3999=$A218)*('Materials bought'!$B$4:$B$3999))-SUMPRODUCT(('Materials used'!$A$4:$A$4297=$A218)*('Materials used'!$B$4:$B$4297))</f>
        <v>#REF!</v>
      </c>
      <c r="C218" s="112" t="e">
        <f>VLOOKUP(A218,'RAW MATERIALS'!$B$4:$H$206,3,FALSE)</f>
        <v>#REF!</v>
      </c>
      <c r="D218" s="113" t="e">
        <f t="shared" si="6"/>
        <v>#REF!</v>
      </c>
      <c r="E218" s="128">
        <f t="shared" si="7"/>
        <v>0</v>
      </c>
      <c r="F218" s="112" t="e">
        <f>VLOOKUP(A218,'RAW MATERIALS'!$B$4:$I$206,5,FALSE)</f>
        <v>#REF!</v>
      </c>
    </row>
    <row r="219" spans="1:6" s="114" customFormat="1" ht="14.25" customHeight="1">
      <c r="A219" s="78" t="e">
        <f>'RAW MATERIALS'!#REF!</f>
        <v>#REF!</v>
      </c>
      <c r="B219" s="111" t="e">
        <f>SUMPRODUCT(('Materials bought'!$A$4:$A$3999=$A219)*('Materials bought'!$B$4:$B$3999))-SUMPRODUCT(('Materials used'!$A$4:$A$4297=$A219)*('Materials used'!$B$4:$B$4297))</f>
        <v>#REF!</v>
      </c>
      <c r="C219" s="112" t="e">
        <f>VLOOKUP(A219,'RAW MATERIALS'!$B$4:$H$206,3,FALSE)</f>
        <v>#REF!</v>
      </c>
      <c r="D219" s="113" t="e">
        <f t="shared" si="6"/>
        <v>#REF!</v>
      </c>
      <c r="E219" s="128">
        <f t="shared" si="7"/>
        <v>0</v>
      </c>
      <c r="F219" s="112" t="e">
        <f>VLOOKUP(A219,'RAW MATERIALS'!$B$4:$I$206,5,FALSE)</f>
        <v>#REF!</v>
      </c>
    </row>
    <row r="220" spans="1:6" s="105" customFormat="1" ht="14.25" customHeight="1">
      <c r="A220" s="78" t="e">
        <f>'RAW MATERIALS'!#REF!</f>
        <v>#REF!</v>
      </c>
      <c r="B220" s="111" t="e">
        <f>SUMPRODUCT(('Materials bought'!$A$4:$A$3999=$A220)*('Materials bought'!$B$4:$B$3999))-SUMPRODUCT(('Materials used'!$A$4:$A$4297=$A220)*('Materials used'!$B$4:$B$4297))</f>
        <v>#REF!</v>
      </c>
      <c r="C220" s="112" t="e">
        <f>VLOOKUP(A220,'RAW MATERIALS'!$B$4:$H$206,3,FALSE)</f>
        <v>#REF!</v>
      </c>
      <c r="D220" s="113" t="e">
        <f t="shared" si="6"/>
        <v>#REF!</v>
      </c>
      <c r="E220" s="128">
        <f t="shared" si="7"/>
        <v>0</v>
      </c>
      <c r="F220" s="112" t="e">
        <f>VLOOKUP(A220,'RAW MATERIALS'!$B$4:$I$206,5,FALSE)</f>
        <v>#REF!</v>
      </c>
    </row>
    <row r="221" spans="1:6" s="114" customFormat="1" ht="14.25" customHeight="1">
      <c r="A221" s="78" t="e">
        <f>'RAW MATERIALS'!#REF!</f>
        <v>#REF!</v>
      </c>
      <c r="B221" s="111" t="e">
        <f>SUMPRODUCT(('Materials bought'!$A$4:$A$3999=$A221)*('Materials bought'!$B$4:$B$3999))-SUMPRODUCT(('Materials used'!$A$4:$A$4297=$A221)*('Materials used'!$B$4:$B$4297))</f>
        <v>#REF!</v>
      </c>
      <c r="C221" s="112" t="e">
        <f>VLOOKUP(A221,'RAW MATERIALS'!$B$4:$H$206,3,FALSE)</f>
        <v>#REF!</v>
      </c>
      <c r="D221" s="113" t="e">
        <f t="shared" si="6"/>
        <v>#REF!</v>
      </c>
      <c r="E221" s="128">
        <f t="shared" si="7"/>
        <v>0</v>
      </c>
      <c r="F221" s="112" t="e">
        <f>VLOOKUP(A221,'RAW MATERIALS'!$B$4:$I$206,5,FALSE)</f>
        <v>#REF!</v>
      </c>
    </row>
    <row r="222" spans="1:6" ht="14.25" customHeight="1">
      <c r="A222" s="78" t="e">
        <f>'RAW MATERIALS'!#REF!</f>
        <v>#REF!</v>
      </c>
      <c r="B222" s="111" t="e">
        <f>SUMPRODUCT(('Materials bought'!$A$4:$A$3999=$A222)*('Materials bought'!$B$4:$B$3999))-SUMPRODUCT(('Materials used'!$A$4:$A$4297=$A222)*('Materials used'!$B$4:$B$4297))</f>
        <v>#REF!</v>
      </c>
      <c r="C222" s="112" t="e">
        <f>VLOOKUP(A222,'RAW MATERIALS'!$B$4:$H$206,3,FALSE)</f>
        <v>#REF!</v>
      </c>
      <c r="D222" s="113" t="e">
        <f t="shared" si="6"/>
        <v>#REF!</v>
      </c>
      <c r="E222" s="128">
        <f t="shared" si="7"/>
        <v>0</v>
      </c>
      <c r="F222" s="112" t="e">
        <f>VLOOKUP(A222,'RAW MATERIALS'!$B$4:$I$206,5,FALSE)</f>
        <v>#REF!</v>
      </c>
    </row>
    <row r="223" spans="1:6" ht="14.25" customHeight="1">
      <c r="A223" s="78" t="e">
        <f>'RAW MATERIALS'!#REF!</f>
        <v>#REF!</v>
      </c>
      <c r="B223" s="111" t="e">
        <f>SUMPRODUCT(('Materials bought'!$A$4:$A$3999=$A223)*('Materials bought'!$B$4:$B$3999))-SUMPRODUCT(('Materials used'!$A$4:$A$4297=$A223)*('Materials used'!$B$4:$B$4297))</f>
        <v>#REF!</v>
      </c>
      <c r="C223" s="112" t="e">
        <f>VLOOKUP(A223,'RAW MATERIALS'!$B$4:$H$206,3,FALSE)</f>
        <v>#REF!</v>
      </c>
      <c r="D223" s="113" t="e">
        <f t="shared" si="6"/>
        <v>#REF!</v>
      </c>
      <c r="E223" s="128">
        <f t="shared" si="7"/>
        <v>0</v>
      </c>
      <c r="F223" s="112" t="e">
        <f>VLOOKUP(A223,'RAW MATERIALS'!$B$4:$I$206,5,FALSE)</f>
        <v>#REF!</v>
      </c>
    </row>
    <row r="224" spans="1:6" ht="14.25" customHeight="1">
      <c r="A224" s="78" t="e">
        <f>'RAW MATERIALS'!#REF!</f>
        <v>#REF!</v>
      </c>
      <c r="B224" s="111" t="e">
        <f>SUMPRODUCT(('Materials bought'!$A$4:$A$3999=$A224)*('Materials bought'!$B$4:$B$3999))-SUMPRODUCT(('Materials used'!$A$4:$A$4297=$A224)*('Materials used'!$B$4:$B$4297))</f>
        <v>#REF!</v>
      </c>
      <c r="C224" s="112" t="e">
        <f>VLOOKUP(A224,'RAW MATERIALS'!$B$4:$H$206,3,FALSE)</f>
        <v>#REF!</v>
      </c>
      <c r="D224" s="113" t="e">
        <f t="shared" si="6"/>
        <v>#REF!</v>
      </c>
      <c r="E224" s="128">
        <f t="shared" si="7"/>
        <v>0</v>
      </c>
      <c r="F224" s="112" t="e">
        <f>VLOOKUP(A224,'RAW MATERIALS'!$B$4:$I$206,5,FALSE)</f>
        <v>#REF!</v>
      </c>
    </row>
    <row r="225" spans="1:6" ht="14.25" customHeight="1">
      <c r="A225" s="78" t="e">
        <f>'RAW MATERIALS'!#REF!</f>
        <v>#REF!</v>
      </c>
      <c r="B225" s="111" t="e">
        <f>SUMPRODUCT(('Materials bought'!$A$4:$A$3999=$A225)*('Materials bought'!$B$4:$B$3999))-SUMPRODUCT(('Materials used'!$A$4:$A$4297=$A225)*('Materials used'!$B$4:$B$4297))</f>
        <v>#REF!</v>
      </c>
      <c r="C225" s="112" t="e">
        <f>VLOOKUP(A225,'RAW MATERIALS'!$B$4:$H$206,3,FALSE)</f>
        <v>#REF!</v>
      </c>
      <c r="D225" s="113" t="e">
        <f t="shared" si="6"/>
        <v>#REF!</v>
      </c>
      <c r="E225" s="128">
        <f t="shared" si="7"/>
        <v>0</v>
      </c>
      <c r="F225" s="112" t="e">
        <f>VLOOKUP(A225,'RAW MATERIALS'!$B$4:$I$206,5,FALSE)</f>
        <v>#REF!</v>
      </c>
    </row>
    <row r="226" spans="1:6" ht="14.25" customHeight="1">
      <c r="A226" s="78" t="e">
        <f>'RAW MATERIALS'!#REF!</f>
        <v>#REF!</v>
      </c>
      <c r="B226" s="111" t="e">
        <f>SUMPRODUCT(('Materials bought'!$A$4:$A$3999=$A226)*('Materials bought'!$B$4:$B$3999))-SUMPRODUCT(('Materials used'!$A$4:$A$4297=$A226)*('Materials used'!$B$4:$B$4297))</f>
        <v>#REF!</v>
      </c>
      <c r="C226" s="112" t="e">
        <f>VLOOKUP(A226,'RAW MATERIALS'!$B$4:$H$206,3,FALSE)</f>
        <v>#REF!</v>
      </c>
      <c r="D226" s="113" t="e">
        <f t="shared" si="6"/>
        <v>#REF!</v>
      </c>
      <c r="E226" s="128">
        <f t="shared" si="7"/>
        <v>0</v>
      </c>
      <c r="F226" s="112" t="e">
        <f>VLOOKUP(A226,'RAW MATERIALS'!$B$4:$I$206,5,FALSE)</f>
        <v>#REF!</v>
      </c>
    </row>
    <row r="227" spans="1:6" ht="14.25" customHeight="1">
      <c r="A227" s="78" t="e">
        <f>'RAW MATERIALS'!#REF!</f>
        <v>#REF!</v>
      </c>
      <c r="B227" s="111" t="e">
        <f>SUMPRODUCT(('Materials bought'!$A$4:$A$3999=$A227)*('Materials bought'!$B$4:$B$3999))-SUMPRODUCT(('Materials used'!$A$4:$A$4297=$A227)*('Materials used'!$B$4:$B$4297))</f>
        <v>#REF!</v>
      </c>
      <c r="C227" s="112" t="e">
        <f>VLOOKUP(A227,'RAW MATERIALS'!$B$4:$H$206,3,FALSE)</f>
        <v>#REF!</v>
      </c>
      <c r="D227" s="113" t="e">
        <f t="shared" si="6"/>
        <v>#REF!</v>
      </c>
      <c r="E227" s="128">
        <f t="shared" si="7"/>
        <v>0</v>
      </c>
      <c r="F227" s="112" t="e">
        <f>VLOOKUP(A227,'RAW MATERIALS'!$B$4:$I$206,5,FALSE)</f>
        <v>#REF!</v>
      </c>
    </row>
    <row r="228" spans="1:6" ht="14.25" customHeight="1">
      <c r="A228" s="78" t="e">
        <f>'RAW MATERIALS'!#REF!</f>
        <v>#REF!</v>
      </c>
      <c r="B228" s="111" t="e">
        <f>SUMPRODUCT(('Materials bought'!$A$4:$A$3999=$A228)*('Materials bought'!$B$4:$B$3999))-SUMPRODUCT(('Materials used'!$A$4:$A$4297=$A228)*('Materials used'!$B$4:$B$4297))</f>
        <v>#REF!</v>
      </c>
      <c r="C228" s="112" t="e">
        <f>VLOOKUP(A228,'RAW MATERIALS'!$B$4:$H$206,3,FALSE)</f>
        <v>#REF!</v>
      </c>
      <c r="D228" s="113" t="e">
        <f t="shared" si="6"/>
        <v>#REF!</v>
      </c>
      <c r="E228" s="128">
        <f t="shared" si="7"/>
        <v>0</v>
      </c>
      <c r="F228" s="112" t="e">
        <f>VLOOKUP(A228,'RAW MATERIALS'!$B$4:$I$206,5,FALSE)</f>
        <v>#REF!</v>
      </c>
    </row>
    <row r="229" spans="1:6" ht="14.25" customHeight="1">
      <c r="A229" s="78" t="e">
        <f>'RAW MATERIALS'!#REF!</f>
        <v>#REF!</v>
      </c>
      <c r="B229" s="111" t="e">
        <f>SUMPRODUCT(('Materials bought'!$A$4:$A$3999=$A229)*('Materials bought'!$B$4:$B$3999))-SUMPRODUCT(('Materials used'!$A$4:$A$4297=$A229)*('Materials used'!$B$4:$B$4297))</f>
        <v>#REF!</v>
      </c>
      <c r="C229" s="112" t="e">
        <f>VLOOKUP(A229,'RAW MATERIALS'!$B$4:$H$206,3,FALSE)</f>
        <v>#REF!</v>
      </c>
      <c r="D229" s="113" t="e">
        <f t="shared" si="6"/>
        <v>#REF!</v>
      </c>
      <c r="E229" s="128">
        <f t="shared" si="7"/>
        <v>0</v>
      </c>
      <c r="F229" s="112" t="e">
        <f>VLOOKUP(A229,'RAW MATERIALS'!$B$4:$I$206,5,FALSE)</f>
        <v>#REF!</v>
      </c>
    </row>
    <row r="230" spans="1:6" ht="14.25" customHeight="1">
      <c r="A230" s="78" t="e">
        <f>'RAW MATERIALS'!#REF!</f>
        <v>#REF!</v>
      </c>
      <c r="B230" s="111" t="e">
        <f>SUMPRODUCT(('Materials bought'!$A$4:$A$3999=$A230)*('Materials bought'!$B$4:$B$3999))-SUMPRODUCT(('Materials used'!$A$4:$A$4297=$A230)*('Materials used'!$B$4:$B$4297))</f>
        <v>#REF!</v>
      </c>
      <c r="C230" s="112" t="e">
        <f>VLOOKUP(A230,'RAW MATERIALS'!$B$4:$H$206,3,FALSE)</f>
        <v>#REF!</v>
      </c>
      <c r="D230" s="113" t="e">
        <f t="shared" si="6"/>
        <v>#REF!</v>
      </c>
      <c r="E230" s="128">
        <f t="shared" si="7"/>
        <v>0</v>
      </c>
      <c r="F230" s="112" t="e">
        <f>VLOOKUP(A230,'RAW MATERIALS'!$B$4:$I$206,5,FALSE)</f>
        <v>#REF!</v>
      </c>
    </row>
    <row r="231" spans="1:6" ht="14.25" customHeight="1">
      <c r="A231" s="78" t="e">
        <f>'RAW MATERIALS'!#REF!</f>
        <v>#REF!</v>
      </c>
      <c r="B231" s="111" t="e">
        <f>SUMPRODUCT(('Materials bought'!$A$4:$A$3999=$A231)*('Materials bought'!$B$4:$B$3999))-SUMPRODUCT(('Materials used'!$A$4:$A$4297=$A231)*('Materials used'!$B$4:$B$4297))</f>
        <v>#REF!</v>
      </c>
      <c r="C231" s="112" t="e">
        <f>VLOOKUP(A231,'RAW MATERIALS'!$B$4:$H$206,3,FALSE)</f>
        <v>#REF!</v>
      </c>
      <c r="D231" s="113" t="e">
        <f t="shared" si="6"/>
        <v>#REF!</v>
      </c>
      <c r="E231" s="128">
        <f t="shared" si="7"/>
        <v>0</v>
      </c>
      <c r="F231" s="112" t="e">
        <f>VLOOKUP(A231,'RAW MATERIALS'!$B$4:$I$206,5,FALSE)</f>
        <v>#REF!</v>
      </c>
    </row>
    <row r="232" spans="1:6" ht="14.25" customHeight="1">
      <c r="A232" s="78" t="e">
        <f>'RAW MATERIALS'!#REF!</f>
        <v>#REF!</v>
      </c>
      <c r="B232" s="111" t="e">
        <f>SUMPRODUCT(('Materials bought'!$A$4:$A$3999=$A232)*('Materials bought'!$B$4:$B$3999))-SUMPRODUCT(('Materials used'!$A$4:$A$4297=$A232)*('Materials used'!$B$4:$B$4297))</f>
        <v>#REF!</v>
      </c>
      <c r="C232" s="112" t="e">
        <f>VLOOKUP(A232,'RAW MATERIALS'!$B$4:$H$206,3,FALSE)</f>
        <v>#REF!</v>
      </c>
      <c r="D232" s="113" t="e">
        <f t="shared" si="6"/>
        <v>#REF!</v>
      </c>
      <c r="E232" s="128">
        <f t="shared" si="7"/>
        <v>0</v>
      </c>
      <c r="F232" s="112" t="e">
        <f>VLOOKUP(A232,'RAW MATERIALS'!$B$4:$I$206,5,FALSE)</f>
        <v>#REF!</v>
      </c>
    </row>
    <row r="233" spans="1:6" ht="14.25" customHeight="1">
      <c r="A233" s="78" t="e">
        <f>'RAW MATERIALS'!#REF!</f>
        <v>#REF!</v>
      </c>
      <c r="B233" s="111" t="e">
        <f>SUMPRODUCT(('Materials bought'!$A$4:$A$3999=$A233)*('Materials bought'!$B$4:$B$3999))-SUMPRODUCT(('Materials used'!$A$4:$A$4297=$A233)*('Materials used'!$B$4:$B$4297))</f>
        <v>#REF!</v>
      </c>
      <c r="C233" s="112" t="e">
        <f>VLOOKUP(A233,'RAW MATERIALS'!$B$4:$H$206,3,FALSE)</f>
        <v>#REF!</v>
      </c>
      <c r="D233" s="113" t="e">
        <f t="shared" si="6"/>
        <v>#REF!</v>
      </c>
      <c r="E233" s="128">
        <f t="shared" si="7"/>
        <v>0</v>
      </c>
      <c r="F233" s="112" t="e">
        <f>VLOOKUP(A233,'RAW MATERIALS'!$B$4:$I$206,5,FALSE)</f>
        <v>#REF!</v>
      </c>
    </row>
    <row r="234" spans="1:6" ht="14.25" customHeight="1">
      <c r="A234" s="78" t="e">
        <f>'RAW MATERIALS'!#REF!</f>
        <v>#REF!</v>
      </c>
      <c r="B234" s="111" t="e">
        <f>SUMPRODUCT(('Materials bought'!$A$4:$A$3999=$A234)*('Materials bought'!$B$4:$B$3999))-SUMPRODUCT(('Materials used'!$A$4:$A$4297=$A234)*('Materials used'!$B$4:$B$4297))</f>
        <v>#REF!</v>
      </c>
      <c r="C234" s="112" t="e">
        <f>VLOOKUP(A234,'RAW MATERIALS'!$B$4:$H$206,3,FALSE)</f>
        <v>#REF!</v>
      </c>
      <c r="D234" s="113" t="e">
        <f t="shared" si="6"/>
        <v>#REF!</v>
      </c>
      <c r="E234" s="128">
        <f t="shared" si="7"/>
        <v>0</v>
      </c>
      <c r="F234" s="112" t="e">
        <f>VLOOKUP(A234,'RAW MATERIALS'!$B$4:$I$206,5,FALSE)</f>
        <v>#REF!</v>
      </c>
    </row>
    <row r="235" spans="1:6" ht="14.25" customHeight="1">
      <c r="A235" s="78" t="e">
        <f>'RAW MATERIALS'!#REF!</f>
        <v>#REF!</v>
      </c>
      <c r="B235" s="111" t="e">
        <f>SUMPRODUCT(('Materials bought'!$A$4:$A$3999=$A235)*('Materials bought'!$B$4:$B$3999))-SUMPRODUCT(('Materials used'!$A$4:$A$4297=$A235)*('Materials used'!$B$4:$B$4297))</f>
        <v>#REF!</v>
      </c>
      <c r="C235" s="112" t="e">
        <f>VLOOKUP(A235,'RAW MATERIALS'!$B$4:$H$206,3,FALSE)</f>
        <v>#REF!</v>
      </c>
      <c r="D235" s="113" t="e">
        <f t="shared" si="6"/>
        <v>#REF!</v>
      </c>
      <c r="E235" s="128">
        <f t="shared" si="7"/>
        <v>0</v>
      </c>
      <c r="F235" s="112" t="e">
        <f>VLOOKUP(A235,'RAW MATERIALS'!$B$4:$I$206,5,FALSE)</f>
        <v>#REF!</v>
      </c>
    </row>
    <row r="236" spans="1:6" ht="14.25" customHeight="1">
      <c r="A236" s="78" t="e">
        <f>'RAW MATERIALS'!#REF!</f>
        <v>#REF!</v>
      </c>
      <c r="B236" s="111" t="e">
        <f>SUMPRODUCT(('Materials bought'!$A$4:$A$3999=$A236)*('Materials bought'!$B$4:$B$3999))-SUMPRODUCT(('Materials used'!$A$4:$A$4297=$A236)*('Materials used'!$B$4:$B$4297))</f>
        <v>#REF!</v>
      </c>
      <c r="C236" s="112" t="e">
        <f>VLOOKUP(A236,'RAW MATERIALS'!$B$4:$H$206,3,FALSE)</f>
        <v>#REF!</v>
      </c>
      <c r="D236" s="113" t="e">
        <f t="shared" si="6"/>
        <v>#REF!</v>
      </c>
      <c r="E236" s="128">
        <f t="shared" si="7"/>
        <v>0</v>
      </c>
      <c r="F236" s="112" t="e">
        <f>VLOOKUP(A236,'RAW MATERIALS'!$B$4:$I$206,5,FALSE)</f>
        <v>#REF!</v>
      </c>
    </row>
    <row r="237" spans="1:6" ht="14.25" customHeight="1">
      <c r="A237" s="78" t="e">
        <f>'RAW MATERIALS'!#REF!</f>
        <v>#REF!</v>
      </c>
      <c r="B237" s="111" t="e">
        <f>SUMPRODUCT(('Materials bought'!$A$4:$A$3999=$A237)*('Materials bought'!$B$4:$B$3999))-SUMPRODUCT(('Materials used'!$A$4:$A$4297=$A237)*('Materials used'!$B$4:$B$4297))</f>
        <v>#REF!</v>
      </c>
      <c r="C237" s="112" t="e">
        <f>VLOOKUP(A237,'RAW MATERIALS'!$B$4:$H$206,3,FALSE)</f>
        <v>#REF!</v>
      </c>
      <c r="D237" s="113" t="e">
        <f t="shared" si="6"/>
        <v>#REF!</v>
      </c>
      <c r="E237" s="128">
        <f t="shared" si="7"/>
        <v>0</v>
      </c>
      <c r="F237" s="112" t="e">
        <f>VLOOKUP(A237,'RAW MATERIALS'!$B$4:$I$206,5,FALSE)</f>
        <v>#REF!</v>
      </c>
    </row>
    <row r="238" spans="1:6" ht="14.25" customHeight="1">
      <c r="A238" s="78" t="e">
        <f>'RAW MATERIALS'!#REF!</f>
        <v>#REF!</v>
      </c>
      <c r="B238" s="111" t="e">
        <f>SUMPRODUCT(('Materials bought'!$A$4:$A$3999=$A238)*('Materials bought'!$B$4:$B$3999))-SUMPRODUCT(('Materials used'!$A$4:$A$4297=$A238)*('Materials used'!$B$4:$B$4297))</f>
        <v>#REF!</v>
      </c>
      <c r="C238" s="112" t="e">
        <f>VLOOKUP(A238,'RAW MATERIALS'!$B$4:$H$206,3,FALSE)</f>
        <v>#REF!</v>
      </c>
      <c r="D238" s="113" t="e">
        <f t="shared" si="6"/>
        <v>#REF!</v>
      </c>
      <c r="E238" s="128">
        <f t="shared" si="7"/>
        <v>0</v>
      </c>
      <c r="F238" s="112" t="e">
        <f>VLOOKUP(A238,'RAW MATERIALS'!$B$4:$I$206,5,FALSE)</f>
        <v>#REF!</v>
      </c>
    </row>
    <row r="239" spans="1:6" ht="14.25" customHeight="1">
      <c r="A239" s="78" t="e">
        <f>'RAW MATERIALS'!#REF!</f>
        <v>#REF!</v>
      </c>
      <c r="B239" s="111" t="e">
        <f>SUMPRODUCT(('Materials bought'!$A$4:$A$3999=$A239)*('Materials bought'!$B$4:$B$3999))-SUMPRODUCT(('Materials used'!$A$4:$A$4297=$A239)*('Materials used'!$B$4:$B$4297))</f>
        <v>#REF!</v>
      </c>
      <c r="C239" s="112" t="e">
        <f>VLOOKUP(A239,'RAW MATERIALS'!$B$4:$H$206,3,FALSE)</f>
        <v>#REF!</v>
      </c>
      <c r="D239" s="113" t="e">
        <f t="shared" si="6"/>
        <v>#REF!</v>
      </c>
      <c r="E239" s="128">
        <f t="shared" si="7"/>
        <v>0</v>
      </c>
      <c r="F239" s="112" t="e">
        <f>VLOOKUP(A239,'RAW MATERIALS'!$B$4:$I$206,5,FALSE)</f>
        <v>#REF!</v>
      </c>
    </row>
    <row r="240" spans="1:6" ht="14.25" customHeight="1">
      <c r="A240" s="78" t="e">
        <f>'RAW MATERIALS'!#REF!</f>
        <v>#REF!</v>
      </c>
      <c r="B240" s="111" t="e">
        <f>SUMPRODUCT(('Materials bought'!$A$4:$A$3999=$A240)*('Materials bought'!$B$4:$B$3999))-SUMPRODUCT(('Materials used'!$A$4:$A$4297=$A240)*('Materials used'!$B$4:$B$4297))</f>
        <v>#REF!</v>
      </c>
      <c r="C240" s="112" t="e">
        <f>VLOOKUP(A240,'RAW MATERIALS'!$B$4:$H$206,3,FALSE)</f>
        <v>#REF!</v>
      </c>
      <c r="D240" s="113" t="e">
        <f t="shared" si="6"/>
        <v>#REF!</v>
      </c>
      <c r="E240" s="128">
        <f t="shared" si="7"/>
        <v>0</v>
      </c>
      <c r="F240" s="112" t="e">
        <f>VLOOKUP(A240,'RAW MATERIALS'!$B$4:$I$206,5,FALSE)</f>
        <v>#REF!</v>
      </c>
    </row>
    <row r="241" spans="1:6" ht="14.25" customHeight="1">
      <c r="A241" s="78" t="e">
        <f>'RAW MATERIALS'!#REF!</f>
        <v>#REF!</v>
      </c>
      <c r="B241" s="111" t="e">
        <f>SUMPRODUCT(('Materials bought'!$A$4:$A$3999=$A241)*('Materials bought'!$B$4:$B$3999))-SUMPRODUCT(('Materials used'!$A$4:$A$4297=$A241)*('Materials used'!$B$4:$B$4297))</f>
        <v>#REF!</v>
      </c>
      <c r="C241" s="112" t="e">
        <f>VLOOKUP(A241,'RAW MATERIALS'!$B$4:$H$206,3,FALSE)</f>
        <v>#REF!</v>
      </c>
      <c r="D241" s="113" t="e">
        <f t="shared" si="6"/>
        <v>#REF!</v>
      </c>
      <c r="E241" s="128">
        <f t="shared" si="7"/>
        <v>0</v>
      </c>
      <c r="F241" s="112" t="e">
        <f>VLOOKUP(A241,'RAW MATERIALS'!$B$4:$I$206,5,FALSE)</f>
        <v>#REF!</v>
      </c>
    </row>
    <row r="242" spans="1:6" ht="14.25" customHeight="1">
      <c r="A242" s="78" t="e">
        <f>'RAW MATERIALS'!#REF!</f>
        <v>#REF!</v>
      </c>
      <c r="B242" s="111" t="e">
        <f>SUMPRODUCT(('Materials bought'!$A$4:$A$3999=$A242)*('Materials bought'!$B$4:$B$3999))-SUMPRODUCT(('Materials used'!$A$4:$A$4297=$A242)*('Materials used'!$B$4:$B$4297))</f>
        <v>#REF!</v>
      </c>
      <c r="C242" s="112" t="e">
        <f>VLOOKUP(A242,'RAW MATERIALS'!$B$4:$H$206,3,FALSE)</f>
        <v>#REF!</v>
      </c>
      <c r="D242" s="113" t="e">
        <f t="shared" si="6"/>
        <v>#REF!</v>
      </c>
      <c r="E242" s="128">
        <f t="shared" si="7"/>
        <v>0</v>
      </c>
      <c r="F242" s="112" t="e">
        <f>VLOOKUP(A242,'RAW MATERIALS'!$B$4:$I$206,5,FALSE)</f>
        <v>#REF!</v>
      </c>
    </row>
    <row r="243" spans="1:6" ht="14.25" customHeight="1">
      <c r="A243" s="78" t="e">
        <f>'RAW MATERIALS'!#REF!</f>
        <v>#REF!</v>
      </c>
      <c r="B243" s="111" t="e">
        <f>SUMPRODUCT(('Materials bought'!$A$4:$A$3999=$A243)*('Materials bought'!$B$4:$B$3999))-SUMPRODUCT(('Materials used'!$A$4:$A$4297=$A243)*('Materials used'!$B$4:$B$4297))</f>
        <v>#REF!</v>
      </c>
      <c r="C243" s="112" t="e">
        <f>VLOOKUP(A243,'RAW MATERIALS'!$B$4:$H$206,3,FALSE)</f>
        <v>#REF!</v>
      </c>
      <c r="D243" s="113" t="e">
        <f t="shared" si="6"/>
        <v>#REF!</v>
      </c>
      <c r="E243" s="128">
        <f t="shared" si="7"/>
        <v>0</v>
      </c>
      <c r="F243" s="112" t="e">
        <f>VLOOKUP(A243,'RAW MATERIALS'!$B$4:$I$206,5,FALSE)</f>
        <v>#REF!</v>
      </c>
    </row>
    <row r="244" spans="1:6" ht="14.25" customHeight="1">
      <c r="A244" s="78" t="e">
        <f>'RAW MATERIALS'!#REF!</f>
        <v>#REF!</v>
      </c>
      <c r="B244" s="111" t="e">
        <f>SUMPRODUCT(('Materials bought'!$A$4:$A$3999=$A244)*('Materials bought'!$B$4:$B$3999))-SUMPRODUCT(('Materials used'!$A$4:$A$4297=$A244)*('Materials used'!$B$4:$B$4297))</f>
        <v>#REF!</v>
      </c>
      <c r="C244" s="112" t="e">
        <f>VLOOKUP(A244,'RAW MATERIALS'!$B$4:$H$206,3,FALSE)</f>
        <v>#REF!</v>
      </c>
      <c r="D244" s="113" t="e">
        <f t="shared" si="6"/>
        <v>#REF!</v>
      </c>
      <c r="E244" s="128">
        <f t="shared" si="7"/>
        <v>0</v>
      </c>
      <c r="F244" s="112" t="e">
        <f>VLOOKUP(A244,'RAW MATERIALS'!$B$4:$I$206,5,FALSE)</f>
        <v>#REF!</v>
      </c>
    </row>
    <row r="245" spans="1:6" ht="14.25" customHeight="1">
      <c r="A245" s="78" t="e">
        <f>'RAW MATERIALS'!#REF!</f>
        <v>#REF!</v>
      </c>
      <c r="B245" s="111" t="e">
        <f>SUMPRODUCT(('Materials bought'!$A$4:$A$3999=$A245)*('Materials bought'!$B$4:$B$3999))-SUMPRODUCT(('Materials used'!$A$4:$A$4297=$A245)*('Materials used'!$B$4:$B$4297))</f>
        <v>#REF!</v>
      </c>
      <c r="C245" s="112" t="e">
        <f>VLOOKUP(A245,'RAW MATERIALS'!$B$4:$H$206,3,FALSE)</f>
        <v>#REF!</v>
      </c>
      <c r="D245" s="113" t="e">
        <f t="shared" si="6"/>
        <v>#REF!</v>
      </c>
      <c r="E245" s="128">
        <f t="shared" si="7"/>
        <v>0</v>
      </c>
      <c r="F245" s="112" t="e">
        <f>VLOOKUP(A245,'RAW MATERIALS'!$B$4:$I$206,5,FALSE)</f>
        <v>#REF!</v>
      </c>
    </row>
    <row r="246" spans="1:6" ht="14.25" customHeight="1">
      <c r="A246" s="78" t="e">
        <f>'RAW MATERIALS'!#REF!</f>
        <v>#REF!</v>
      </c>
      <c r="B246" s="111" t="e">
        <f>SUMPRODUCT(('Materials bought'!$A$4:$A$3999=$A246)*('Materials bought'!$B$4:$B$3999))-SUMPRODUCT(('Materials used'!$A$4:$A$4297=$A246)*('Materials used'!$B$4:$B$4297))</f>
        <v>#REF!</v>
      </c>
      <c r="C246" s="112" t="e">
        <f>VLOOKUP(A246,'RAW MATERIALS'!$B$4:$H$206,3,FALSE)</f>
        <v>#REF!</v>
      </c>
      <c r="D246" s="113" t="e">
        <f t="shared" si="6"/>
        <v>#REF!</v>
      </c>
      <c r="E246" s="128">
        <f t="shared" si="7"/>
        <v>0</v>
      </c>
      <c r="F246" s="112" t="e">
        <f>VLOOKUP(A246,'RAW MATERIALS'!$B$4:$I$206,5,FALSE)</f>
        <v>#REF!</v>
      </c>
    </row>
    <row r="247" spans="1:6" ht="14.25" customHeight="1">
      <c r="A247" s="78" t="e">
        <f>'RAW MATERIALS'!#REF!</f>
        <v>#REF!</v>
      </c>
      <c r="B247" s="111" t="e">
        <f>SUMPRODUCT(('Materials bought'!$A$4:$A$3999=$A247)*('Materials bought'!$B$4:$B$3999))-SUMPRODUCT(('Materials used'!$A$4:$A$4297=$A247)*('Materials used'!$B$4:$B$4297))</f>
        <v>#REF!</v>
      </c>
      <c r="C247" s="112" t="e">
        <f>VLOOKUP(A247,'RAW MATERIALS'!$B$4:$H$206,3,FALSE)</f>
        <v>#REF!</v>
      </c>
      <c r="D247" s="113" t="e">
        <f t="shared" si="6"/>
        <v>#REF!</v>
      </c>
      <c r="E247" s="128">
        <f t="shared" si="7"/>
        <v>0</v>
      </c>
      <c r="F247" s="112" t="e">
        <f>VLOOKUP(A247,'RAW MATERIALS'!$B$4:$I$206,5,FALSE)</f>
        <v>#REF!</v>
      </c>
    </row>
    <row r="248" spans="1:6" ht="14.25" customHeight="1">
      <c r="A248" s="78" t="e">
        <f>'RAW MATERIALS'!#REF!</f>
        <v>#REF!</v>
      </c>
      <c r="B248" s="111" t="e">
        <f>SUMPRODUCT(('Materials bought'!$A$4:$A$3999=$A248)*('Materials bought'!$B$4:$B$3999))-SUMPRODUCT(('Materials used'!$A$4:$A$4297=$A248)*('Materials used'!$B$4:$B$4297))</f>
        <v>#REF!</v>
      </c>
      <c r="C248" s="112" t="e">
        <f>VLOOKUP(A248,'RAW MATERIALS'!$B$4:$H$206,3,FALSE)</f>
        <v>#REF!</v>
      </c>
      <c r="D248" s="113" t="e">
        <f t="shared" si="6"/>
        <v>#REF!</v>
      </c>
      <c r="E248" s="128">
        <f t="shared" si="7"/>
        <v>0</v>
      </c>
      <c r="F248" s="112" t="e">
        <f>VLOOKUP(A248,'RAW MATERIALS'!$B$4:$I$206,5,FALSE)</f>
        <v>#REF!</v>
      </c>
    </row>
    <row r="249" spans="1:6" ht="14.25" customHeight="1">
      <c r="A249" s="78" t="e">
        <f>'RAW MATERIALS'!#REF!</f>
        <v>#REF!</v>
      </c>
      <c r="B249" s="111" t="e">
        <f>SUMPRODUCT(('Materials bought'!$A$4:$A$3999=$A249)*('Materials bought'!$B$4:$B$3999))-SUMPRODUCT(('Materials used'!$A$4:$A$4297=$A249)*('Materials used'!$B$4:$B$4297))</f>
        <v>#REF!</v>
      </c>
      <c r="C249" s="112" t="e">
        <f>VLOOKUP(A249,'RAW MATERIALS'!$B$4:$H$206,3,FALSE)</f>
        <v>#REF!</v>
      </c>
      <c r="D249" s="113" t="e">
        <f t="shared" si="6"/>
        <v>#REF!</v>
      </c>
      <c r="E249" s="128">
        <f t="shared" si="7"/>
        <v>0</v>
      </c>
      <c r="F249" s="112" t="e">
        <f>VLOOKUP(A249,'RAW MATERIALS'!$B$4:$I$206,5,FALSE)</f>
        <v>#REF!</v>
      </c>
    </row>
    <row r="250" spans="1:6" ht="14.25" customHeight="1">
      <c r="A250" s="78" t="e">
        <f>'RAW MATERIALS'!#REF!</f>
        <v>#REF!</v>
      </c>
      <c r="B250" s="111" t="e">
        <f>SUMPRODUCT(('Materials bought'!$A$4:$A$3999=$A250)*('Materials bought'!$B$4:$B$3999))-SUMPRODUCT(('Materials used'!$A$4:$A$4297=$A250)*('Materials used'!$B$4:$B$4297))</f>
        <v>#REF!</v>
      </c>
      <c r="C250" s="112" t="e">
        <f>VLOOKUP(A250,'RAW MATERIALS'!$B$4:$H$206,3,FALSE)</f>
        <v>#REF!</v>
      </c>
      <c r="D250" s="113" t="e">
        <f t="shared" si="6"/>
        <v>#REF!</v>
      </c>
      <c r="E250" s="128">
        <f t="shared" si="7"/>
        <v>0</v>
      </c>
      <c r="F250" s="112" t="e">
        <f>VLOOKUP(A250,'RAW MATERIALS'!$B$4:$I$206,5,FALSE)</f>
        <v>#REF!</v>
      </c>
    </row>
    <row r="251" spans="1:6" ht="14.25" customHeight="1">
      <c r="A251" s="78" t="e">
        <f>'RAW MATERIALS'!#REF!</f>
        <v>#REF!</v>
      </c>
      <c r="B251" s="111" t="e">
        <f>SUMPRODUCT(('Materials bought'!$A$4:$A$3999=$A251)*('Materials bought'!$B$4:$B$3999))-SUMPRODUCT(('Materials used'!$A$4:$A$4297=$A251)*('Materials used'!$B$4:$B$4297))</f>
        <v>#REF!</v>
      </c>
      <c r="C251" s="112" t="e">
        <f>VLOOKUP(A251,'RAW MATERIALS'!$B$4:$H$206,3,FALSE)</f>
        <v>#REF!</v>
      </c>
      <c r="D251" s="113" t="e">
        <f t="shared" si="6"/>
        <v>#REF!</v>
      </c>
      <c r="E251" s="128">
        <f t="shared" si="7"/>
        <v>0</v>
      </c>
      <c r="F251" s="112" t="e">
        <f>VLOOKUP(A251,'RAW MATERIALS'!$B$4:$I$206,5,FALSE)</f>
        <v>#REF!</v>
      </c>
    </row>
    <row r="252" spans="1:6" ht="14.25" customHeight="1">
      <c r="A252" s="78" t="e">
        <f>'RAW MATERIALS'!#REF!</f>
        <v>#REF!</v>
      </c>
      <c r="B252" s="111" t="e">
        <f>SUMPRODUCT(('Materials bought'!$A$4:$A$3999=$A252)*('Materials bought'!$B$4:$B$3999))-SUMPRODUCT(('Materials used'!$A$4:$A$4297=$A252)*('Materials used'!$B$4:$B$4297))</f>
        <v>#REF!</v>
      </c>
      <c r="C252" s="112" t="e">
        <f>VLOOKUP(A252,'RAW MATERIALS'!$B$4:$H$206,3,FALSE)</f>
        <v>#REF!</v>
      </c>
      <c r="D252" s="113" t="e">
        <f t="shared" si="6"/>
        <v>#REF!</v>
      </c>
      <c r="E252" s="128">
        <f t="shared" si="7"/>
        <v>0</v>
      </c>
      <c r="F252" s="112" t="e">
        <f>VLOOKUP(A252,'RAW MATERIALS'!$B$4:$I$206,5,FALSE)</f>
        <v>#REF!</v>
      </c>
    </row>
    <row r="253" spans="1:6" ht="14.25" customHeight="1">
      <c r="A253" s="78" t="e">
        <f>'RAW MATERIALS'!#REF!</f>
        <v>#REF!</v>
      </c>
      <c r="B253" s="111" t="e">
        <f>SUMPRODUCT(('Materials bought'!$A$4:$A$3999=$A253)*('Materials bought'!$B$4:$B$3999))-SUMPRODUCT(('Materials used'!$A$4:$A$4297=$A253)*('Materials used'!$B$4:$B$4297))</f>
        <v>#REF!</v>
      </c>
      <c r="C253" s="112" t="e">
        <f>VLOOKUP(A253,'RAW MATERIALS'!$B$4:$H$206,3,FALSE)</f>
        <v>#REF!</v>
      </c>
      <c r="D253" s="113" t="e">
        <f t="shared" si="6"/>
        <v>#REF!</v>
      </c>
      <c r="E253" s="128">
        <f t="shared" si="7"/>
        <v>0</v>
      </c>
      <c r="F253" s="112" t="e">
        <f>VLOOKUP(A253,'RAW MATERIALS'!$B$4:$I$206,5,FALSE)</f>
        <v>#REF!</v>
      </c>
    </row>
    <row r="254" spans="1:6" ht="14.25" customHeight="1">
      <c r="A254" s="78" t="e">
        <f>'RAW MATERIALS'!#REF!</f>
        <v>#REF!</v>
      </c>
      <c r="B254" s="111" t="e">
        <f>SUMPRODUCT(('Materials bought'!$A$4:$A$3999=$A254)*('Materials bought'!$B$4:$B$3999))-SUMPRODUCT(('Materials used'!$A$4:$A$4297=$A254)*('Materials used'!$B$4:$B$4297))</f>
        <v>#REF!</v>
      </c>
      <c r="C254" s="112" t="e">
        <f>VLOOKUP(A254,'RAW MATERIALS'!$B$4:$H$206,3,FALSE)</f>
        <v>#REF!</v>
      </c>
      <c r="D254" s="113" t="e">
        <f t="shared" si="6"/>
        <v>#REF!</v>
      </c>
      <c r="E254" s="128">
        <f t="shared" si="7"/>
        <v>0</v>
      </c>
      <c r="F254" s="112" t="e">
        <f>VLOOKUP(A254,'RAW MATERIALS'!$B$4:$I$206,5,FALSE)</f>
        <v>#REF!</v>
      </c>
    </row>
    <row r="255" spans="1:6" ht="14.25" customHeight="1">
      <c r="A255" s="78" t="e">
        <f>'RAW MATERIALS'!#REF!</f>
        <v>#REF!</v>
      </c>
      <c r="B255" s="111" t="e">
        <f>SUMPRODUCT(('Materials bought'!$A$4:$A$3999=$A255)*('Materials bought'!$B$4:$B$3999))-SUMPRODUCT(('Materials used'!$A$4:$A$4297=$A255)*('Materials used'!$B$4:$B$4297))</f>
        <v>#REF!</v>
      </c>
      <c r="C255" s="112" t="e">
        <f>VLOOKUP(A255,'RAW MATERIALS'!$B$4:$H$206,3,FALSE)</f>
        <v>#REF!</v>
      </c>
      <c r="D255" s="113" t="e">
        <f t="shared" si="6"/>
        <v>#REF!</v>
      </c>
      <c r="E255" s="128">
        <f t="shared" si="7"/>
        <v>0</v>
      </c>
      <c r="F255" s="112" t="e">
        <f>VLOOKUP(A255,'RAW MATERIALS'!$B$4:$I$206,5,FALSE)</f>
        <v>#REF!</v>
      </c>
    </row>
    <row r="256" spans="1:6" ht="14.25" customHeight="1">
      <c r="A256" s="78" t="e">
        <f>'RAW MATERIALS'!#REF!</f>
        <v>#REF!</v>
      </c>
      <c r="B256" s="111" t="e">
        <f>SUMPRODUCT(('Materials bought'!$A$4:$A$3999=$A256)*('Materials bought'!$B$4:$B$3999))-SUMPRODUCT(('Materials used'!$A$4:$A$4297=$A256)*('Materials used'!$B$4:$B$4297))</f>
        <v>#REF!</v>
      </c>
      <c r="C256" s="112" t="e">
        <f>VLOOKUP(A256,'RAW MATERIALS'!$B$4:$H$206,3,FALSE)</f>
        <v>#REF!</v>
      </c>
      <c r="D256" s="113" t="e">
        <f t="shared" si="6"/>
        <v>#REF!</v>
      </c>
      <c r="E256" s="128">
        <f t="shared" si="7"/>
        <v>0</v>
      </c>
      <c r="F256" s="112" t="e">
        <f>VLOOKUP(A256,'RAW MATERIALS'!$B$4:$I$206,5,FALSE)</f>
        <v>#REF!</v>
      </c>
    </row>
    <row r="257" spans="1:6" ht="14.25" customHeight="1">
      <c r="A257" s="78" t="e">
        <f>'RAW MATERIALS'!#REF!</f>
        <v>#REF!</v>
      </c>
      <c r="B257" s="111" t="e">
        <f>SUMPRODUCT(('Materials bought'!$A$4:$A$3999=$A257)*('Materials bought'!$B$4:$B$3999))-SUMPRODUCT(('Materials used'!$A$4:$A$4297=$A257)*('Materials used'!$B$4:$B$4297))</f>
        <v>#REF!</v>
      </c>
      <c r="C257" s="112" t="e">
        <f>VLOOKUP(A257,'RAW MATERIALS'!$B$4:$H$206,3,FALSE)</f>
        <v>#REF!</v>
      </c>
      <c r="D257" s="113" t="e">
        <f t="shared" si="6"/>
        <v>#REF!</v>
      </c>
      <c r="E257" s="128">
        <f t="shared" si="7"/>
        <v>0</v>
      </c>
      <c r="F257" s="112" t="e">
        <f>VLOOKUP(A257,'RAW MATERIALS'!$B$4:$I$206,5,FALSE)</f>
        <v>#REF!</v>
      </c>
    </row>
    <row r="258" spans="1:6" ht="14.25" customHeight="1">
      <c r="A258" s="78" t="e">
        <f>'RAW MATERIALS'!#REF!</f>
        <v>#REF!</v>
      </c>
      <c r="B258" s="111" t="e">
        <f>SUMPRODUCT(('Materials bought'!$A$4:$A$3999=$A258)*('Materials bought'!$B$4:$B$3999))-SUMPRODUCT(('Materials used'!$A$4:$A$4297=$A258)*('Materials used'!$B$4:$B$4297))</f>
        <v>#REF!</v>
      </c>
      <c r="C258" s="112" t="e">
        <f>VLOOKUP(A258,'RAW MATERIALS'!$B$4:$H$206,3,FALSE)</f>
        <v>#REF!</v>
      </c>
      <c r="D258" s="113" t="e">
        <f t="shared" si="6"/>
        <v>#REF!</v>
      </c>
      <c r="E258" s="128">
        <f t="shared" si="7"/>
        <v>0</v>
      </c>
      <c r="F258" s="112" t="e">
        <f>VLOOKUP(A258,'RAW MATERIALS'!$B$4:$I$206,5,FALSE)</f>
        <v>#REF!</v>
      </c>
    </row>
    <row r="259" spans="1:6" ht="14.25" customHeight="1">
      <c r="A259" s="78" t="e">
        <f>'RAW MATERIALS'!#REF!</f>
        <v>#REF!</v>
      </c>
      <c r="B259" s="111" t="e">
        <f>SUMPRODUCT(('Materials bought'!$A$4:$A$3999=$A259)*('Materials bought'!$B$4:$B$3999))-SUMPRODUCT(('Materials used'!$A$4:$A$4297=$A259)*('Materials used'!$B$4:$B$4297))</f>
        <v>#REF!</v>
      </c>
      <c r="C259" s="112" t="e">
        <f>VLOOKUP(A259,'RAW MATERIALS'!$B$4:$H$206,3,FALSE)</f>
        <v>#REF!</v>
      </c>
      <c r="D259" s="113" t="e">
        <f t="shared" si="6"/>
        <v>#REF!</v>
      </c>
      <c r="E259" s="128">
        <f t="shared" si="7"/>
        <v>0</v>
      </c>
      <c r="F259" s="112" t="e">
        <f>VLOOKUP(A259,'RAW MATERIALS'!$B$4:$I$206,5,FALSE)</f>
        <v>#REF!</v>
      </c>
    </row>
    <row r="260" spans="1:6" ht="14.25" customHeight="1">
      <c r="A260" s="78" t="e">
        <f>'RAW MATERIALS'!#REF!</f>
        <v>#REF!</v>
      </c>
      <c r="B260" s="111" t="e">
        <f>SUMPRODUCT(('Materials bought'!$A$4:$A$3999=$A260)*('Materials bought'!$B$4:$B$3999))-SUMPRODUCT(('Materials used'!$A$4:$A$4297=$A260)*('Materials used'!$B$4:$B$4297))</f>
        <v>#REF!</v>
      </c>
      <c r="C260" s="112" t="e">
        <f>VLOOKUP(A260,'RAW MATERIALS'!$B$4:$H$206,3,FALSE)</f>
        <v>#REF!</v>
      </c>
      <c r="D260" s="113" t="e">
        <f t="shared" si="6"/>
        <v>#REF!</v>
      </c>
      <c r="E260" s="128">
        <f t="shared" si="7"/>
        <v>0</v>
      </c>
      <c r="F260" s="112" t="e">
        <f>VLOOKUP(A260,'RAW MATERIALS'!$B$4:$I$206,5,FALSE)</f>
        <v>#REF!</v>
      </c>
    </row>
    <row r="261" spans="1:6" ht="14.25" customHeight="1">
      <c r="A261" s="78" t="e">
        <f>'RAW MATERIALS'!#REF!</f>
        <v>#REF!</v>
      </c>
      <c r="B261" s="111" t="e">
        <f>SUMPRODUCT(('Materials bought'!$A$4:$A$3999=$A261)*('Materials bought'!$B$4:$B$3999))-SUMPRODUCT(('Materials used'!$A$4:$A$4297=$A261)*('Materials used'!$B$4:$B$4297))</f>
        <v>#REF!</v>
      </c>
      <c r="C261" s="112" t="e">
        <f>VLOOKUP(A261,'RAW MATERIALS'!$B$4:$H$206,3,FALSE)</f>
        <v>#REF!</v>
      </c>
      <c r="D261" s="113" t="e">
        <f t="shared" ref="D261:D324" si="8">B261*C261</f>
        <v>#REF!</v>
      </c>
      <c r="E261" s="128">
        <f t="shared" ref="E261:E324" si="9">IFERROR(D261,0)</f>
        <v>0</v>
      </c>
      <c r="F261" s="112" t="e">
        <f>VLOOKUP(A261,'RAW MATERIALS'!$B$4:$I$206,5,FALSE)</f>
        <v>#REF!</v>
      </c>
    </row>
    <row r="262" spans="1:6" ht="14.25" customHeight="1">
      <c r="A262" s="78" t="str">
        <f>'RAW MATERIALS'!B4</f>
        <v>Your Business</v>
      </c>
      <c r="B262" s="111">
        <f>SUMPRODUCT(('Materials bought'!$A$4:$A$3999=$A262)*('Materials bought'!$B$4:$B$3999))-SUMPRODUCT(('Materials used'!$A$4:$A$4297=$A262)*('Materials used'!$B$4:$B$4297))</f>
        <v>0</v>
      </c>
      <c r="C262" s="112">
        <f>VLOOKUP(A262,'RAW MATERIALS'!$B$4:$H$206,3,FALSE)</f>
        <v>0</v>
      </c>
      <c r="D262" s="113">
        <f t="shared" si="8"/>
        <v>0</v>
      </c>
      <c r="E262" s="128">
        <f t="shared" si="9"/>
        <v>0</v>
      </c>
      <c r="F262" s="112">
        <f>VLOOKUP(A262,'RAW MATERIALS'!$B$4:$I$206,5,FALSE)</f>
        <v>0</v>
      </c>
    </row>
    <row r="263" spans="1:6" ht="14.25" customHeight="1">
      <c r="A263" s="78">
        <f>'RAW MATERIALS'!B5</f>
        <v>0</v>
      </c>
      <c r="B263" s="111">
        <f>SUMPRODUCT(('Materials bought'!$A$4:$A$3999=$A263)*('Materials bought'!$B$4:$B$3999))-SUMPRODUCT(('Materials used'!$A$4:$A$4297=$A263)*('Materials used'!$B$4:$B$4297))</f>
        <v>0</v>
      </c>
      <c r="C263" s="112" t="e">
        <f>VLOOKUP(A263,'RAW MATERIALS'!$B$4:$H$206,3,FALSE)</f>
        <v>#N/A</v>
      </c>
      <c r="D263" s="113" t="e">
        <f t="shared" si="8"/>
        <v>#N/A</v>
      </c>
      <c r="E263" s="128">
        <f t="shared" si="9"/>
        <v>0</v>
      </c>
      <c r="F263" s="112" t="e">
        <f>VLOOKUP(A263,'RAW MATERIALS'!$B$4:$I$206,5,FALSE)</f>
        <v>#N/A</v>
      </c>
    </row>
    <row r="264" spans="1:6" ht="14.25" customHeight="1">
      <c r="A264" s="78">
        <f>'RAW MATERIALS'!B6</f>
        <v>0</v>
      </c>
      <c r="B264" s="111">
        <f>SUMPRODUCT(('Materials bought'!$A$4:$A$3999=$A264)*('Materials bought'!$B$4:$B$3999))-SUMPRODUCT(('Materials used'!$A$4:$A$4297=$A264)*('Materials used'!$B$4:$B$4297))</f>
        <v>0</v>
      </c>
      <c r="C264" s="112" t="e">
        <f>VLOOKUP(A264,'RAW MATERIALS'!$B$4:$H$206,3,FALSE)</f>
        <v>#N/A</v>
      </c>
      <c r="D264" s="113" t="e">
        <f t="shared" si="8"/>
        <v>#N/A</v>
      </c>
      <c r="E264" s="128">
        <f t="shared" si="9"/>
        <v>0</v>
      </c>
      <c r="F264" s="112" t="e">
        <f>VLOOKUP(A264,'RAW MATERIALS'!$B$4:$I$206,5,FALSE)</f>
        <v>#N/A</v>
      </c>
    </row>
    <row r="265" spans="1:6" ht="14.25" customHeight="1">
      <c r="A265" s="78" t="str">
        <f>'RAW MATERIALS'!B7</f>
        <v>RAW MATERIALS</v>
      </c>
      <c r="B265" s="111">
        <f>SUMPRODUCT(('Materials bought'!$A$4:$A$3999=$A265)*('Materials bought'!$B$4:$B$3999))-SUMPRODUCT(('Materials used'!$A$4:$A$4297=$A265)*('Materials used'!$B$4:$B$4297))</f>
        <v>0</v>
      </c>
      <c r="C265" s="112" t="str">
        <f>VLOOKUP(A265,'RAW MATERIALS'!$B$4:$H$206,3,FALSE)</f>
        <v>units/year</v>
      </c>
      <c r="D265" s="113" t="e">
        <f t="shared" si="8"/>
        <v>#VALUE!</v>
      </c>
      <c r="E265" s="128">
        <f t="shared" si="9"/>
        <v>0</v>
      </c>
      <c r="F265" s="112" t="str">
        <f>VLOOKUP(A265,'RAW MATERIALS'!$B$4:$I$206,5,FALSE)</f>
        <v>price / unit</v>
      </c>
    </row>
    <row r="266" spans="1:6" ht="14.25" customHeight="1">
      <c r="A266" s="78" t="str">
        <f>'RAW MATERIALS'!B8</f>
        <v>raw material 1</v>
      </c>
      <c r="B266" s="111">
        <f>SUMPRODUCT(('Materials bought'!$A$4:$A$3999=$A266)*('Materials bought'!$B$4:$B$3999))-SUMPRODUCT(('Materials used'!$A$4:$A$4297=$A266)*('Materials used'!$B$4:$B$4297))</f>
        <v>0</v>
      </c>
      <c r="C266" s="112">
        <f>VLOOKUP(A266,'RAW MATERIALS'!$B$4:$H$206,3,FALSE)</f>
        <v>0</v>
      </c>
      <c r="D266" s="113">
        <f t="shared" si="8"/>
        <v>0</v>
      </c>
      <c r="E266" s="128">
        <f t="shared" si="9"/>
        <v>0</v>
      </c>
      <c r="F266" s="112">
        <f>VLOOKUP(A266,'RAW MATERIALS'!$B$4:$I$206,5,FALSE)</f>
        <v>0</v>
      </c>
    </row>
    <row r="267" spans="1:6" ht="14.25" customHeight="1">
      <c r="A267" s="78" t="str">
        <f>'RAW MATERIALS'!B9</f>
        <v>raw material 2</v>
      </c>
      <c r="B267" s="111">
        <f>SUMPRODUCT(('Materials bought'!$A$4:$A$3999=$A267)*('Materials bought'!$B$4:$B$3999))-SUMPRODUCT(('Materials used'!$A$4:$A$4297=$A267)*('Materials used'!$B$4:$B$4297))</f>
        <v>0</v>
      </c>
      <c r="C267" s="112">
        <f>VLOOKUP(A267,'RAW MATERIALS'!$B$4:$H$206,3,FALSE)</f>
        <v>0</v>
      </c>
      <c r="D267" s="113">
        <f t="shared" si="8"/>
        <v>0</v>
      </c>
      <c r="E267" s="128">
        <f t="shared" si="9"/>
        <v>0</v>
      </c>
      <c r="F267" s="112">
        <f>VLOOKUP(A267,'RAW MATERIALS'!$B$4:$I$206,5,FALSE)</f>
        <v>0</v>
      </c>
    </row>
    <row r="268" spans="1:6" ht="14.25" customHeight="1">
      <c r="A268" s="78" t="str">
        <f>'RAW MATERIALS'!B10</f>
        <v>raw material 3</v>
      </c>
      <c r="B268" s="111">
        <f>SUMPRODUCT(('Materials bought'!$A$4:$A$3999=$A268)*('Materials bought'!$B$4:$B$3999))-SUMPRODUCT(('Materials used'!$A$4:$A$4297=$A268)*('Materials used'!$B$4:$B$4297))</f>
        <v>0</v>
      </c>
      <c r="C268" s="112">
        <f>VLOOKUP(A268,'RAW MATERIALS'!$B$4:$H$206,3,FALSE)</f>
        <v>0</v>
      </c>
      <c r="D268" s="113">
        <f t="shared" si="8"/>
        <v>0</v>
      </c>
      <c r="E268" s="128">
        <f t="shared" si="9"/>
        <v>0</v>
      </c>
      <c r="F268" s="112">
        <f>VLOOKUP(A268,'RAW MATERIALS'!$B$4:$I$206,5,FALSE)</f>
        <v>0</v>
      </c>
    </row>
    <row r="269" spans="1:6" ht="14.25" customHeight="1">
      <c r="A269" s="78" t="str">
        <f>'RAW MATERIALS'!B11</f>
        <v>raw material 4</v>
      </c>
      <c r="B269" s="111">
        <f>SUMPRODUCT(('Materials bought'!$A$4:$A$3999=$A269)*('Materials bought'!$B$4:$B$3999))-SUMPRODUCT(('Materials used'!$A$4:$A$4297=$A269)*('Materials used'!$B$4:$B$4297))</f>
        <v>0</v>
      </c>
      <c r="C269" s="112">
        <f>VLOOKUP(A269,'RAW MATERIALS'!$B$4:$H$206,3,FALSE)</f>
        <v>0</v>
      </c>
      <c r="D269" s="113">
        <f t="shared" si="8"/>
        <v>0</v>
      </c>
      <c r="E269" s="128">
        <f t="shared" si="9"/>
        <v>0</v>
      </c>
      <c r="F269" s="112">
        <f>VLOOKUP(A269,'RAW MATERIALS'!$B$4:$I$206,5,FALSE)</f>
        <v>0</v>
      </c>
    </row>
    <row r="270" spans="1:6" ht="14.25" customHeight="1">
      <c r="A270" s="78" t="str">
        <f>'RAW MATERIALS'!B12</f>
        <v>Total</v>
      </c>
      <c r="B270" s="111">
        <f>SUMPRODUCT(('Materials bought'!$A$4:$A$3999=$A270)*('Materials bought'!$B$4:$B$3999))-SUMPRODUCT(('Materials used'!$A$4:$A$4297=$A270)*('Materials used'!$B$4:$B$4297))</f>
        <v>0</v>
      </c>
      <c r="C270" s="112">
        <f>VLOOKUP(A270,'RAW MATERIALS'!$B$4:$H$206,3,FALSE)</f>
        <v>0</v>
      </c>
      <c r="D270" s="113">
        <f t="shared" si="8"/>
        <v>0</v>
      </c>
      <c r="E270" s="128">
        <f t="shared" si="9"/>
        <v>0</v>
      </c>
      <c r="F270" s="112">
        <f>VLOOKUP(A270,'RAW MATERIALS'!$B$4:$I$206,5,FALSE)</f>
        <v>0</v>
      </c>
    </row>
    <row r="271" spans="1:6" ht="14.25" customHeight="1">
      <c r="A271" s="78">
        <f>'RAW MATERIALS'!B13</f>
        <v>0</v>
      </c>
      <c r="B271" s="111">
        <f>SUMPRODUCT(('Materials bought'!$A$4:$A$3999=$A271)*('Materials bought'!$B$4:$B$3999))-SUMPRODUCT(('Materials used'!$A$4:$A$4297=$A271)*('Materials used'!$B$4:$B$4297))</f>
        <v>0</v>
      </c>
      <c r="C271" s="112" t="e">
        <f>VLOOKUP(A271,'RAW MATERIALS'!$B$4:$H$206,3,FALSE)</f>
        <v>#N/A</v>
      </c>
      <c r="D271" s="113" t="e">
        <f t="shared" si="8"/>
        <v>#N/A</v>
      </c>
      <c r="E271" s="128">
        <f t="shared" si="9"/>
        <v>0</v>
      </c>
      <c r="F271" s="112" t="e">
        <f>VLOOKUP(A271,'RAW MATERIALS'!$B$4:$I$206,5,FALSE)</f>
        <v>#N/A</v>
      </c>
    </row>
    <row r="272" spans="1:6" ht="14.25" customHeight="1">
      <c r="A272" s="78" t="str">
        <f>'RAW MATERIALS'!B14</f>
        <v>Sample Business</v>
      </c>
      <c r="B272" s="111">
        <f>SUMPRODUCT(('Materials bought'!$A$4:$A$3999=$A272)*('Materials bought'!$B$4:$B$3999))-SUMPRODUCT(('Materials used'!$A$4:$A$4297=$A272)*('Materials used'!$B$4:$B$4297))</f>
        <v>0</v>
      </c>
      <c r="C272" s="112">
        <f>VLOOKUP(A272,'RAW MATERIALS'!$B$4:$H$206,3,FALSE)</f>
        <v>0</v>
      </c>
      <c r="D272" s="113">
        <f t="shared" si="8"/>
        <v>0</v>
      </c>
      <c r="E272" s="128">
        <f t="shared" si="9"/>
        <v>0</v>
      </c>
      <c r="F272" s="112">
        <f>VLOOKUP(A272,'RAW MATERIALS'!$B$4:$I$206,5,FALSE)</f>
        <v>0</v>
      </c>
    </row>
    <row r="273" spans="1:6" ht="14.25" customHeight="1">
      <c r="A273" s="78">
        <f>'RAW MATERIALS'!B15</f>
        <v>0</v>
      </c>
      <c r="B273" s="111">
        <f>SUMPRODUCT(('Materials bought'!$A$4:$A$3999=$A273)*('Materials bought'!$B$4:$B$3999))-SUMPRODUCT(('Materials used'!$A$4:$A$4297=$A273)*('Materials used'!$B$4:$B$4297))</f>
        <v>0</v>
      </c>
      <c r="C273" s="112" t="e">
        <f>VLOOKUP(A273,'RAW MATERIALS'!$B$4:$H$206,3,FALSE)</f>
        <v>#N/A</v>
      </c>
      <c r="D273" s="113" t="e">
        <f t="shared" si="8"/>
        <v>#N/A</v>
      </c>
      <c r="E273" s="128">
        <f t="shared" si="9"/>
        <v>0</v>
      </c>
      <c r="F273" s="112" t="e">
        <f>VLOOKUP(A273,'RAW MATERIALS'!$B$4:$I$206,5,FALSE)</f>
        <v>#N/A</v>
      </c>
    </row>
    <row r="274" spans="1:6" ht="14.25" customHeight="1">
      <c r="A274" s="78">
        <f>'RAW MATERIALS'!B16</f>
        <v>0</v>
      </c>
      <c r="B274" s="111">
        <f>SUMPRODUCT(('Materials bought'!$A$4:$A$3999=$A274)*('Materials bought'!$B$4:$B$3999))-SUMPRODUCT(('Materials used'!$A$4:$A$4297=$A274)*('Materials used'!$B$4:$B$4297))</f>
        <v>0</v>
      </c>
      <c r="C274" s="112" t="e">
        <f>VLOOKUP(A274,'RAW MATERIALS'!$B$4:$H$206,3,FALSE)</f>
        <v>#N/A</v>
      </c>
      <c r="D274" s="113" t="e">
        <f t="shared" si="8"/>
        <v>#N/A</v>
      </c>
      <c r="E274" s="128">
        <f t="shared" si="9"/>
        <v>0</v>
      </c>
      <c r="F274" s="112" t="e">
        <f>VLOOKUP(A274,'RAW MATERIALS'!$B$4:$I$206,5,FALSE)</f>
        <v>#N/A</v>
      </c>
    </row>
    <row r="275" spans="1:6" ht="14.25" customHeight="1">
      <c r="A275" s="78" t="str">
        <f>'RAW MATERIALS'!B17</f>
        <v>RAW MATERIALS</v>
      </c>
      <c r="B275" s="111">
        <f>SUMPRODUCT(('Materials bought'!$A$4:$A$3999=$A275)*('Materials bought'!$B$4:$B$3999))-SUMPRODUCT(('Materials used'!$A$4:$A$4297=$A275)*('Materials used'!$B$4:$B$4297))</f>
        <v>0</v>
      </c>
      <c r="C275" s="112" t="str">
        <f>VLOOKUP(A275,'RAW MATERIALS'!$B$4:$H$206,3,FALSE)</f>
        <v>units/year</v>
      </c>
      <c r="D275" s="113" t="e">
        <f t="shared" si="8"/>
        <v>#VALUE!</v>
      </c>
      <c r="E275" s="128">
        <f t="shared" si="9"/>
        <v>0</v>
      </c>
      <c r="F275" s="112" t="str">
        <f>VLOOKUP(A275,'RAW MATERIALS'!$B$4:$I$206,5,FALSE)</f>
        <v>price / unit</v>
      </c>
    </row>
    <row r="276" spans="1:6" ht="14.25" customHeight="1">
      <c r="A276" s="78" t="str">
        <f>'RAW MATERIALS'!B18</f>
        <v>Ingredients simple</v>
      </c>
      <c r="B276" s="111">
        <f>SUMPRODUCT(('Materials bought'!$A$4:$A$3999=$A276)*('Materials bought'!$B$4:$B$3999))-SUMPRODUCT(('Materials used'!$A$4:$A$4297=$A276)*('Materials used'!$B$4:$B$4297))</f>
        <v>0</v>
      </c>
      <c r="C276" s="112">
        <f>VLOOKUP(A276,'RAW MATERIALS'!$B$4:$H$206,3,FALSE)</f>
        <v>10000</v>
      </c>
      <c r="D276" s="113">
        <f t="shared" si="8"/>
        <v>0</v>
      </c>
      <c r="E276" s="128">
        <f t="shared" si="9"/>
        <v>0</v>
      </c>
      <c r="F276" s="112">
        <f>VLOOKUP(A276,'RAW MATERIALS'!$B$4:$I$206,5,FALSE)</f>
        <v>1</v>
      </c>
    </row>
    <row r="277" spans="1:6" ht="14.25" customHeight="1">
      <c r="A277" s="78" t="str">
        <f>'RAW MATERIALS'!B19</f>
        <v>Ingredients deluxe</v>
      </c>
      <c r="B277" s="111">
        <f>SUMPRODUCT(('Materials bought'!$A$4:$A$3999=$A277)*('Materials bought'!$B$4:$B$3999))-SUMPRODUCT(('Materials used'!$A$4:$A$4297=$A277)*('Materials used'!$B$4:$B$4297))</f>
        <v>0</v>
      </c>
      <c r="C277" s="112">
        <f>VLOOKUP(A277,'RAW MATERIALS'!$B$4:$H$206,3,FALSE)</f>
        <v>6000</v>
      </c>
      <c r="D277" s="113">
        <f t="shared" si="8"/>
        <v>0</v>
      </c>
      <c r="E277" s="128">
        <f t="shared" si="9"/>
        <v>0</v>
      </c>
      <c r="F277" s="112">
        <f>VLOOKUP(A277,'RAW MATERIALS'!$B$4:$I$206,5,FALSE)</f>
        <v>1.5</v>
      </c>
    </row>
    <row r="278" spans="1:6" ht="14.25" customHeight="1">
      <c r="A278" s="78">
        <f>'RAW MATERIALS'!B20</f>
        <v>0</v>
      </c>
      <c r="B278" s="111">
        <f>SUMPRODUCT(('Materials bought'!$A$4:$A$3999=$A278)*('Materials bought'!$B$4:$B$3999))-SUMPRODUCT(('Materials used'!$A$4:$A$4297=$A278)*('Materials used'!$B$4:$B$4297))</f>
        <v>0</v>
      </c>
      <c r="C278" s="112" t="e">
        <f>VLOOKUP(A278,'RAW MATERIALS'!$B$4:$H$206,3,FALSE)</f>
        <v>#N/A</v>
      </c>
      <c r="D278" s="113" t="e">
        <f t="shared" si="8"/>
        <v>#N/A</v>
      </c>
      <c r="E278" s="128">
        <f t="shared" si="9"/>
        <v>0</v>
      </c>
      <c r="F278" s="112" t="e">
        <f>VLOOKUP(A278,'RAW MATERIALS'!$B$4:$I$206,5,FALSE)</f>
        <v>#N/A</v>
      </c>
    </row>
    <row r="279" spans="1:6" ht="14.25" customHeight="1">
      <c r="A279" s="78">
        <f>'RAW MATERIALS'!B21</f>
        <v>0</v>
      </c>
      <c r="B279" s="111">
        <f>SUMPRODUCT(('Materials bought'!$A$4:$A$3999=$A279)*('Materials bought'!$B$4:$B$3999))-SUMPRODUCT(('Materials used'!$A$4:$A$4297=$A279)*('Materials used'!$B$4:$B$4297))</f>
        <v>0</v>
      </c>
      <c r="C279" s="112" t="e">
        <f>VLOOKUP(A279,'RAW MATERIALS'!$B$4:$H$206,3,FALSE)</f>
        <v>#N/A</v>
      </c>
      <c r="D279" s="113" t="e">
        <f t="shared" si="8"/>
        <v>#N/A</v>
      </c>
      <c r="E279" s="128">
        <f t="shared" si="9"/>
        <v>0</v>
      </c>
      <c r="F279" s="112" t="e">
        <f>VLOOKUP(A279,'RAW MATERIALS'!$B$4:$I$206,5,FALSE)</f>
        <v>#N/A</v>
      </c>
    </row>
    <row r="280" spans="1:6" ht="14.25" customHeight="1">
      <c r="A280" s="78" t="str">
        <f>'RAW MATERIALS'!B22</f>
        <v>Total</v>
      </c>
      <c r="B280" s="111">
        <f>SUMPRODUCT(('Materials bought'!$A$4:$A$3999=$A280)*('Materials bought'!$B$4:$B$3999))-SUMPRODUCT(('Materials used'!$A$4:$A$4297=$A280)*('Materials used'!$B$4:$B$4297))</f>
        <v>0</v>
      </c>
      <c r="C280" s="112">
        <f>VLOOKUP(A280,'RAW MATERIALS'!$B$4:$H$206,3,FALSE)</f>
        <v>0</v>
      </c>
      <c r="D280" s="113">
        <f t="shared" si="8"/>
        <v>0</v>
      </c>
      <c r="E280" s="128">
        <f t="shared" si="9"/>
        <v>0</v>
      </c>
      <c r="F280" s="112">
        <f>VLOOKUP(A280,'RAW MATERIALS'!$B$4:$I$206,5,FALSE)</f>
        <v>0</v>
      </c>
    </row>
    <row r="281" spans="1:6" ht="14.25" customHeight="1">
      <c r="A281" s="78">
        <f>'RAW MATERIALS'!B23</f>
        <v>0</v>
      </c>
      <c r="B281" s="111">
        <f>SUMPRODUCT(('Materials bought'!$A$4:$A$3999=$A281)*('Materials bought'!$B$4:$B$3999))-SUMPRODUCT(('Materials used'!$A$4:$A$4297=$A281)*('Materials used'!$B$4:$B$4297))</f>
        <v>0</v>
      </c>
      <c r="C281" s="112" t="e">
        <f>VLOOKUP(A281,'RAW MATERIALS'!$B$4:$H$206,3,FALSE)</f>
        <v>#N/A</v>
      </c>
      <c r="D281" s="113" t="e">
        <f t="shared" si="8"/>
        <v>#N/A</v>
      </c>
      <c r="E281" s="128">
        <f t="shared" si="9"/>
        <v>0</v>
      </c>
      <c r="F281" s="112" t="e">
        <f>VLOOKUP(A281,'RAW MATERIALS'!$B$4:$I$206,5,FALSE)</f>
        <v>#N/A</v>
      </c>
    </row>
    <row r="282" spans="1:6" ht="14.25" customHeight="1">
      <c r="A282" s="78">
        <f>'RAW MATERIALS'!B24</f>
        <v>0</v>
      </c>
      <c r="B282" s="111">
        <f>SUMPRODUCT(('Materials bought'!$A$4:$A$3999=$A282)*('Materials bought'!$B$4:$B$3999))-SUMPRODUCT(('Materials used'!$A$4:$A$4297=$A282)*('Materials used'!$B$4:$B$4297))</f>
        <v>0</v>
      </c>
      <c r="C282" s="112" t="e">
        <f>VLOOKUP(A282,'RAW MATERIALS'!$B$4:$H$206,3,FALSE)</f>
        <v>#N/A</v>
      </c>
      <c r="D282" s="113" t="e">
        <f t="shared" si="8"/>
        <v>#N/A</v>
      </c>
      <c r="E282" s="128">
        <f t="shared" si="9"/>
        <v>0</v>
      </c>
      <c r="F282" s="112" t="e">
        <f>VLOOKUP(A282,'RAW MATERIALS'!$B$4:$I$206,5,FALSE)</f>
        <v>#N/A</v>
      </c>
    </row>
    <row r="283" spans="1:6" ht="14.25" customHeight="1">
      <c r="A283" s="78">
        <f>'RAW MATERIALS'!B25</f>
        <v>0</v>
      </c>
      <c r="B283" s="111">
        <f>SUMPRODUCT(('Materials bought'!$A$4:$A$3999=$A283)*('Materials bought'!$B$4:$B$3999))-SUMPRODUCT(('Materials used'!$A$4:$A$4297=$A283)*('Materials used'!$B$4:$B$4297))</f>
        <v>0</v>
      </c>
      <c r="C283" s="112" t="e">
        <f>VLOOKUP(A283,'RAW MATERIALS'!$B$4:$H$206,3,FALSE)</f>
        <v>#N/A</v>
      </c>
      <c r="D283" s="113" t="e">
        <f t="shared" si="8"/>
        <v>#N/A</v>
      </c>
      <c r="E283" s="128">
        <f t="shared" si="9"/>
        <v>0</v>
      </c>
      <c r="F283" s="112" t="e">
        <f>VLOOKUP(A283,'RAW MATERIALS'!$B$4:$I$206,5,FALSE)</f>
        <v>#N/A</v>
      </c>
    </row>
    <row r="284" spans="1:6" ht="14.25" customHeight="1">
      <c r="A284" s="78">
        <f>'RAW MATERIALS'!B26</f>
        <v>0</v>
      </c>
      <c r="B284" s="111">
        <f>SUMPRODUCT(('Materials bought'!$A$4:$A$3999=$A284)*('Materials bought'!$B$4:$B$3999))-SUMPRODUCT(('Materials used'!$A$4:$A$4297=$A284)*('Materials used'!$B$4:$B$4297))</f>
        <v>0</v>
      </c>
      <c r="C284" s="112" t="e">
        <f>VLOOKUP(A284,'RAW MATERIALS'!$B$4:$H$206,3,FALSE)</f>
        <v>#N/A</v>
      </c>
      <c r="D284" s="113" t="e">
        <f t="shared" si="8"/>
        <v>#N/A</v>
      </c>
      <c r="E284" s="128">
        <f t="shared" si="9"/>
        <v>0</v>
      </c>
      <c r="F284" s="112" t="e">
        <f>VLOOKUP(A284,'RAW MATERIALS'!$B$4:$I$206,5,FALSE)</f>
        <v>#N/A</v>
      </c>
    </row>
    <row r="285" spans="1:6" ht="14.25" customHeight="1">
      <c r="A285" s="78">
        <f>'RAW MATERIALS'!B27</f>
        <v>0</v>
      </c>
      <c r="B285" s="111">
        <f>SUMPRODUCT(('Materials bought'!$A$4:$A$3999=$A285)*('Materials bought'!$B$4:$B$3999))-SUMPRODUCT(('Materials used'!$A$4:$A$4297=$A285)*('Materials used'!$B$4:$B$4297))</f>
        <v>0</v>
      </c>
      <c r="C285" s="112" t="e">
        <f>VLOOKUP(A285,'RAW MATERIALS'!$B$4:$H$206,3,FALSE)</f>
        <v>#N/A</v>
      </c>
      <c r="D285" s="113" t="e">
        <f t="shared" si="8"/>
        <v>#N/A</v>
      </c>
      <c r="E285" s="128">
        <f t="shared" si="9"/>
        <v>0</v>
      </c>
      <c r="F285" s="112" t="e">
        <f>VLOOKUP(A285,'RAW MATERIALS'!$B$4:$I$206,5,FALSE)</f>
        <v>#N/A</v>
      </c>
    </row>
    <row r="286" spans="1:6" ht="14.25" customHeight="1">
      <c r="A286" s="78">
        <f>'RAW MATERIALS'!B28</f>
        <v>0</v>
      </c>
      <c r="B286" s="111">
        <f>SUMPRODUCT(('Materials bought'!$A$4:$A$3999=$A286)*('Materials bought'!$B$4:$B$3999))-SUMPRODUCT(('Materials used'!$A$4:$A$4297=$A286)*('Materials used'!$B$4:$B$4297))</f>
        <v>0</v>
      </c>
      <c r="C286" s="112" t="e">
        <f>VLOOKUP(A286,'RAW MATERIALS'!$B$4:$H$206,3,FALSE)</f>
        <v>#N/A</v>
      </c>
      <c r="D286" s="113" t="e">
        <f t="shared" si="8"/>
        <v>#N/A</v>
      </c>
      <c r="E286" s="128">
        <f t="shared" si="9"/>
        <v>0</v>
      </c>
      <c r="F286" s="112" t="e">
        <f>VLOOKUP(A286,'RAW MATERIALS'!$B$4:$I$206,5,FALSE)</f>
        <v>#N/A</v>
      </c>
    </row>
    <row r="287" spans="1:6" ht="14.25" customHeight="1">
      <c r="A287" s="78">
        <f>'RAW MATERIALS'!B29</f>
        <v>0</v>
      </c>
      <c r="B287" s="111">
        <f>SUMPRODUCT(('Materials bought'!$A$4:$A$3999=$A287)*('Materials bought'!$B$4:$B$3999))-SUMPRODUCT(('Materials used'!$A$4:$A$4297=$A287)*('Materials used'!$B$4:$B$4297))</f>
        <v>0</v>
      </c>
      <c r="C287" s="112" t="e">
        <f>VLOOKUP(A287,'RAW MATERIALS'!$B$4:$H$206,3,FALSE)</f>
        <v>#N/A</v>
      </c>
      <c r="D287" s="113" t="e">
        <f t="shared" si="8"/>
        <v>#N/A</v>
      </c>
      <c r="E287" s="128">
        <f t="shared" si="9"/>
        <v>0</v>
      </c>
      <c r="F287" s="112" t="e">
        <f>VLOOKUP(A287,'RAW MATERIALS'!$B$4:$I$206,5,FALSE)</f>
        <v>#N/A</v>
      </c>
    </row>
    <row r="288" spans="1:6" ht="14.25" customHeight="1">
      <c r="A288" s="78">
        <f>'RAW MATERIALS'!B30</f>
        <v>0</v>
      </c>
      <c r="B288" s="111">
        <f>SUMPRODUCT(('Materials bought'!$A$4:$A$3999=$A288)*('Materials bought'!$B$4:$B$3999))-SUMPRODUCT(('Materials used'!$A$4:$A$4297=$A288)*('Materials used'!$B$4:$B$4297))</f>
        <v>0</v>
      </c>
      <c r="C288" s="112" t="e">
        <f>VLOOKUP(A288,'RAW MATERIALS'!$B$4:$H$206,3,FALSE)</f>
        <v>#N/A</v>
      </c>
      <c r="D288" s="113" t="e">
        <f t="shared" si="8"/>
        <v>#N/A</v>
      </c>
      <c r="E288" s="128">
        <f t="shared" si="9"/>
        <v>0</v>
      </c>
      <c r="F288" s="112" t="e">
        <f>VLOOKUP(A288,'RAW MATERIALS'!$B$4:$I$206,5,FALSE)</f>
        <v>#N/A</v>
      </c>
    </row>
    <row r="289" spans="1:6" ht="14.25" customHeight="1">
      <c r="A289" s="78">
        <f>'RAW MATERIALS'!B31</f>
        <v>0</v>
      </c>
      <c r="B289" s="111">
        <f>SUMPRODUCT(('Materials bought'!$A$4:$A$3999=$A289)*('Materials bought'!$B$4:$B$3999))-SUMPRODUCT(('Materials used'!$A$4:$A$4297=$A289)*('Materials used'!$B$4:$B$4297))</f>
        <v>0</v>
      </c>
      <c r="C289" s="112" t="e">
        <f>VLOOKUP(A289,'RAW MATERIALS'!$B$4:$H$206,3,FALSE)</f>
        <v>#N/A</v>
      </c>
      <c r="D289" s="113" t="e">
        <f t="shared" si="8"/>
        <v>#N/A</v>
      </c>
      <c r="E289" s="128">
        <f t="shared" si="9"/>
        <v>0</v>
      </c>
      <c r="F289" s="112" t="e">
        <f>VLOOKUP(A289,'RAW MATERIALS'!$B$4:$I$206,5,FALSE)</f>
        <v>#N/A</v>
      </c>
    </row>
    <row r="290" spans="1:6" ht="14.25" customHeight="1">
      <c r="A290" s="78">
        <f>'RAW MATERIALS'!B32</f>
        <v>0</v>
      </c>
      <c r="B290" s="111">
        <f>SUMPRODUCT(('Materials bought'!$A$4:$A$3999=$A290)*('Materials bought'!$B$4:$B$3999))-SUMPRODUCT(('Materials used'!$A$4:$A$4297=$A290)*('Materials used'!$B$4:$B$4297))</f>
        <v>0</v>
      </c>
      <c r="C290" s="112" t="e">
        <f>VLOOKUP(A290,'RAW MATERIALS'!$B$4:$H$206,3,FALSE)</f>
        <v>#N/A</v>
      </c>
      <c r="D290" s="113" t="e">
        <f t="shared" si="8"/>
        <v>#N/A</v>
      </c>
      <c r="E290" s="128">
        <f t="shared" si="9"/>
        <v>0</v>
      </c>
      <c r="F290" s="112" t="e">
        <f>VLOOKUP(A290,'RAW MATERIALS'!$B$4:$I$206,5,FALSE)</f>
        <v>#N/A</v>
      </c>
    </row>
    <row r="291" spans="1:6" ht="14.25" customHeight="1">
      <c r="A291" s="78">
        <f>'RAW MATERIALS'!B33</f>
        <v>0</v>
      </c>
      <c r="B291" s="111">
        <f>SUMPRODUCT(('Materials bought'!$A$4:$A$3999=$A291)*('Materials bought'!$B$4:$B$3999))-SUMPRODUCT(('Materials used'!$A$4:$A$4297=$A291)*('Materials used'!$B$4:$B$4297))</f>
        <v>0</v>
      </c>
      <c r="C291" s="112" t="e">
        <f>VLOOKUP(A291,'RAW MATERIALS'!$B$4:$H$206,3,FALSE)</f>
        <v>#N/A</v>
      </c>
      <c r="D291" s="113" t="e">
        <f t="shared" si="8"/>
        <v>#N/A</v>
      </c>
      <c r="E291" s="128">
        <f t="shared" si="9"/>
        <v>0</v>
      </c>
      <c r="F291" s="112" t="e">
        <f>VLOOKUP(A291,'RAW MATERIALS'!$B$4:$I$206,5,FALSE)</f>
        <v>#N/A</v>
      </c>
    </row>
    <row r="292" spans="1:6" ht="14.25" customHeight="1">
      <c r="A292" s="78">
        <f>'RAW MATERIALS'!B34</f>
        <v>0</v>
      </c>
      <c r="B292" s="111">
        <f>SUMPRODUCT(('Materials bought'!$A$4:$A$3999=$A292)*('Materials bought'!$B$4:$B$3999))-SUMPRODUCT(('Materials used'!$A$4:$A$4297=$A292)*('Materials used'!$B$4:$B$4297))</f>
        <v>0</v>
      </c>
      <c r="C292" s="112" t="e">
        <f>VLOOKUP(A292,'RAW MATERIALS'!$B$4:$H$206,3,FALSE)</f>
        <v>#N/A</v>
      </c>
      <c r="D292" s="113" t="e">
        <f t="shared" si="8"/>
        <v>#N/A</v>
      </c>
      <c r="E292" s="128">
        <f t="shared" si="9"/>
        <v>0</v>
      </c>
      <c r="F292" s="112" t="e">
        <f>VLOOKUP(A292,'RAW MATERIALS'!$B$4:$I$206,5,FALSE)</f>
        <v>#N/A</v>
      </c>
    </row>
    <row r="293" spans="1:6" ht="14.25" customHeight="1">
      <c r="A293" s="78">
        <f>'RAW MATERIALS'!B35</f>
        <v>0</v>
      </c>
      <c r="B293" s="111">
        <f>SUMPRODUCT(('Materials bought'!$A$4:$A$3999=$A293)*('Materials bought'!$B$4:$B$3999))-SUMPRODUCT(('Materials used'!$A$4:$A$4297=$A293)*('Materials used'!$B$4:$B$4297))</f>
        <v>0</v>
      </c>
      <c r="C293" s="112" t="e">
        <f>VLOOKUP(A293,'RAW MATERIALS'!$B$4:$H$206,3,FALSE)</f>
        <v>#N/A</v>
      </c>
      <c r="D293" s="113" t="e">
        <f t="shared" si="8"/>
        <v>#N/A</v>
      </c>
      <c r="E293" s="128">
        <f t="shared" si="9"/>
        <v>0</v>
      </c>
      <c r="F293" s="112" t="e">
        <f>VLOOKUP(A293,'RAW MATERIALS'!$B$4:$I$206,5,FALSE)</f>
        <v>#N/A</v>
      </c>
    </row>
    <row r="294" spans="1:6" ht="14.25" customHeight="1">
      <c r="A294" s="78">
        <f>'RAW MATERIALS'!B36</f>
        <v>0</v>
      </c>
      <c r="B294" s="111">
        <f>SUMPRODUCT(('Materials bought'!$A$4:$A$3999=$A294)*('Materials bought'!$B$4:$B$3999))-SUMPRODUCT(('Materials used'!$A$4:$A$4297=$A294)*('Materials used'!$B$4:$B$4297))</f>
        <v>0</v>
      </c>
      <c r="C294" s="112" t="e">
        <f>VLOOKUP(A294,'RAW MATERIALS'!$B$4:$H$206,3,FALSE)</f>
        <v>#N/A</v>
      </c>
      <c r="D294" s="113" t="e">
        <f t="shared" si="8"/>
        <v>#N/A</v>
      </c>
      <c r="E294" s="128">
        <f t="shared" si="9"/>
        <v>0</v>
      </c>
      <c r="F294" s="112" t="e">
        <f>VLOOKUP(A294,'RAW MATERIALS'!$B$4:$I$206,5,FALSE)</f>
        <v>#N/A</v>
      </c>
    </row>
    <row r="295" spans="1:6" ht="14.25" customHeight="1">
      <c r="A295" s="78">
        <f>'RAW MATERIALS'!B37</f>
        <v>0</v>
      </c>
      <c r="B295" s="111">
        <f>SUMPRODUCT(('Materials bought'!$A$4:$A$3999=$A295)*('Materials bought'!$B$4:$B$3999))-SUMPRODUCT(('Materials used'!$A$4:$A$4297=$A295)*('Materials used'!$B$4:$B$4297))</f>
        <v>0</v>
      </c>
      <c r="C295" s="112" t="e">
        <f>VLOOKUP(A295,'RAW MATERIALS'!$B$4:$H$206,3,FALSE)</f>
        <v>#N/A</v>
      </c>
      <c r="D295" s="113" t="e">
        <f t="shared" si="8"/>
        <v>#N/A</v>
      </c>
      <c r="E295" s="128">
        <f t="shared" si="9"/>
        <v>0</v>
      </c>
      <c r="F295" s="112" t="e">
        <f>VLOOKUP(A295,'RAW MATERIALS'!$B$4:$I$206,5,FALSE)</f>
        <v>#N/A</v>
      </c>
    </row>
    <row r="296" spans="1:6" ht="14.25" customHeight="1">
      <c r="A296" s="78">
        <f>'RAW MATERIALS'!B38</f>
        <v>0</v>
      </c>
      <c r="B296" s="111">
        <f>SUMPRODUCT(('Materials bought'!$A$4:$A$3999=$A296)*('Materials bought'!$B$4:$B$3999))-SUMPRODUCT(('Materials used'!$A$4:$A$4297=$A296)*('Materials used'!$B$4:$B$4297))</f>
        <v>0</v>
      </c>
      <c r="C296" s="112" t="e">
        <f>VLOOKUP(A296,'RAW MATERIALS'!$B$4:$H$206,3,FALSE)</f>
        <v>#N/A</v>
      </c>
      <c r="D296" s="113" t="e">
        <f t="shared" si="8"/>
        <v>#N/A</v>
      </c>
      <c r="E296" s="128">
        <f t="shared" si="9"/>
        <v>0</v>
      </c>
      <c r="F296" s="112" t="e">
        <f>VLOOKUP(A296,'RAW MATERIALS'!$B$4:$I$206,5,FALSE)</f>
        <v>#N/A</v>
      </c>
    </row>
    <row r="297" spans="1:6" ht="14.25" customHeight="1">
      <c r="A297" s="78">
        <f>'RAW MATERIALS'!B39</f>
        <v>0</v>
      </c>
      <c r="B297" s="111">
        <f>SUMPRODUCT(('Materials bought'!$A$4:$A$3999=$A297)*('Materials bought'!$B$4:$B$3999))-SUMPRODUCT(('Materials used'!$A$4:$A$4297=$A297)*('Materials used'!$B$4:$B$4297))</f>
        <v>0</v>
      </c>
      <c r="C297" s="112" t="e">
        <f>VLOOKUP(A297,'RAW MATERIALS'!$B$4:$H$206,3,FALSE)</f>
        <v>#N/A</v>
      </c>
      <c r="D297" s="113" t="e">
        <f t="shared" si="8"/>
        <v>#N/A</v>
      </c>
      <c r="E297" s="128">
        <f t="shared" si="9"/>
        <v>0</v>
      </c>
      <c r="F297" s="112" t="e">
        <f>VLOOKUP(A297,'RAW MATERIALS'!$B$4:$I$206,5,FALSE)</f>
        <v>#N/A</v>
      </c>
    </row>
    <row r="298" spans="1:6" ht="14.25" customHeight="1">
      <c r="A298" s="78">
        <f>'RAW MATERIALS'!B40</f>
        <v>0</v>
      </c>
      <c r="B298" s="111">
        <f>SUMPRODUCT(('Materials bought'!$A$4:$A$3999=$A298)*('Materials bought'!$B$4:$B$3999))-SUMPRODUCT(('Materials used'!$A$4:$A$4297=$A298)*('Materials used'!$B$4:$B$4297))</f>
        <v>0</v>
      </c>
      <c r="C298" s="112" t="e">
        <f>VLOOKUP(A298,'RAW MATERIALS'!$B$4:$H$206,3,FALSE)</f>
        <v>#N/A</v>
      </c>
      <c r="D298" s="113" t="e">
        <f t="shared" si="8"/>
        <v>#N/A</v>
      </c>
      <c r="E298" s="128">
        <f t="shared" si="9"/>
        <v>0</v>
      </c>
      <c r="F298" s="112" t="e">
        <f>VLOOKUP(A298,'RAW MATERIALS'!$B$4:$I$206,5,FALSE)</f>
        <v>#N/A</v>
      </c>
    </row>
    <row r="299" spans="1:6" ht="14.25" customHeight="1">
      <c r="A299" s="78">
        <f>'RAW MATERIALS'!B41</f>
        <v>0</v>
      </c>
      <c r="B299" s="111">
        <f>SUMPRODUCT(('Materials bought'!$A$4:$A$3999=$A299)*('Materials bought'!$B$4:$B$3999))-SUMPRODUCT(('Materials used'!$A$4:$A$4297=$A299)*('Materials used'!$B$4:$B$4297))</f>
        <v>0</v>
      </c>
      <c r="C299" s="112" t="e">
        <f>VLOOKUP(A299,'RAW MATERIALS'!$B$4:$H$206,3,FALSE)</f>
        <v>#N/A</v>
      </c>
      <c r="D299" s="113" t="e">
        <f t="shared" si="8"/>
        <v>#N/A</v>
      </c>
      <c r="E299" s="128">
        <f t="shared" si="9"/>
        <v>0</v>
      </c>
      <c r="F299" s="112" t="e">
        <f>VLOOKUP(A299,'RAW MATERIALS'!$B$4:$I$206,5,FALSE)</f>
        <v>#N/A</v>
      </c>
    </row>
    <row r="300" spans="1:6" ht="14.25" customHeight="1">
      <c r="A300" s="78">
        <f>'RAW MATERIALS'!B42</f>
        <v>0</v>
      </c>
      <c r="B300" s="111">
        <f>SUMPRODUCT(('Materials bought'!$A$4:$A$3999=$A300)*('Materials bought'!$B$4:$B$3999))-SUMPRODUCT(('Materials used'!$A$4:$A$4297=$A300)*('Materials used'!$B$4:$B$4297))</f>
        <v>0</v>
      </c>
      <c r="C300" s="112" t="e">
        <f>VLOOKUP(A300,'RAW MATERIALS'!$B$4:$H$206,3,FALSE)</f>
        <v>#N/A</v>
      </c>
      <c r="D300" s="113" t="e">
        <f t="shared" si="8"/>
        <v>#N/A</v>
      </c>
      <c r="E300" s="128">
        <f t="shared" si="9"/>
        <v>0</v>
      </c>
      <c r="F300" s="112" t="e">
        <f>VLOOKUP(A300,'RAW MATERIALS'!$B$4:$I$206,5,FALSE)</f>
        <v>#N/A</v>
      </c>
    </row>
    <row r="301" spans="1:6" ht="14.25" customHeight="1">
      <c r="A301" s="78">
        <f>'RAW MATERIALS'!B43</f>
        <v>0</v>
      </c>
      <c r="B301" s="111">
        <f>SUMPRODUCT(('Materials bought'!$A$4:$A$3999=$A301)*('Materials bought'!$B$4:$B$3999))-SUMPRODUCT(('Materials used'!$A$4:$A$4297=$A301)*('Materials used'!$B$4:$B$4297))</f>
        <v>0</v>
      </c>
      <c r="C301" s="112" t="e">
        <f>VLOOKUP(A301,'RAW MATERIALS'!$B$4:$H$206,3,FALSE)</f>
        <v>#N/A</v>
      </c>
      <c r="D301" s="113" t="e">
        <f t="shared" si="8"/>
        <v>#N/A</v>
      </c>
      <c r="E301" s="128">
        <f t="shared" si="9"/>
        <v>0</v>
      </c>
      <c r="F301" s="112" t="e">
        <f>VLOOKUP(A301,'RAW MATERIALS'!$B$4:$I$206,5,FALSE)</f>
        <v>#N/A</v>
      </c>
    </row>
    <row r="302" spans="1:6" ht="14.25" customHeight="1">
      <c r="A302" s="78">
        <f>'RAW MATERIALS'!B44</f>
        <v>0</v>
      </c>
      <c r="B302" s="111">
        <f>SUMPRODUCT(('Materials bought'!$A$4:$A$3999=$A302)*('Materials bought'!$B$4:$B$3999))-SUMPRODUCT(('Materials used'!$A$4:$A$4297=$A302)*('Materials used'!$B$4:$B$4297))</f>
        <v>0</v>
      </c>
      <c r="C302" s="112" t="e">
        <f>VLOOKUP(A302,'RAW MATERIALS'!$B$4:$H$206,3,FALSE)</f>
        <v>#N/A</v>
      </c>
      <c r="D302" s="113" t="e">
        <f t="shared" si="8"/>
        <v>#N/A</v>
      </c>
      <c r="E302" s="128">
        <f t="shared" si="9"/>
        <v>0</v>
      </c>
      <c r="F302" s="112" t="e">
        <f>VLOOKUP(A302,'RAW MATERIALS'!$B$4:$I$206,5,FALSE)</f>
        <v>#N/A</v>
      </c>
    </row>
    <row r="303" spans="1:6" ht="14.25" customHeight="1">
      <c r="A303" s="78">
        <f>'RAW MATERIALS'!B45</f>
        <v>0</v>
      </c>
      <c r="B303" s="111">
        <f>SUMPRODUCT(('Materials bought'!$A$4:$A$3999=$A303)*('Materials bought'!$B$4:$B$3999))-SUMPRODUCT(('Materials used'!$A$4:$A$4297=$A303)*('Materials used'!$B$4:$B$4297))</f>
        <v>0</v>
      </c>
      <c r="C303" s="112" t="e">
        <f>VLOOKUP(A303,'RAW MATERIALS'!$B$4:$H$206,3,FALSE)</f>
        <v>#N/A</v>
      </c>
      <c r="D303" s="113" t="e">
        <f t="shared" si="8"/>
        <v>#N/A</v>
      </c>
      <c r="E303" s="128">
        <f t="shared" si="9"/>
        <v>0</v>
      </c>
      <c r="F303" s="112" t="e">
        <f>VLOOKUP(A303,'RAW MATERIALS'!$B$4:$I$206,5,FALSE)</f>
        <v>#N/A</v>
      </c>
    </row>
    <row r="304" spans="1:6" ht="14.25" customHeight="1">
      <c r="A304" s="78">
        <f>'RAW MATERIALS'!B46</f>
        <v>0</v>
      </c>
      <c r="B304" s="111">
        <f>SUMPRODUCT(('Materials bought'!$A$4:$A$3999=$A304)*('Materials bought'!$B$4:$B$3999))-SUMPRODUCT(('Materials used'!$A$4:$A$4297=$A304)*('Materials used'!$B$4:$B$4297))</f>
        <v>0</v>
      </c>
      <c r="C304" s="112" t="e">
        <f>VLOOKUP(A304,'RAW MATERIALS'!$B$4:$H$206,3,FALSE)</f>
        <v>#N/A</v>
      </c>
      <c r="D304" s="113" t="e">
        <f t="shared" si="8"/>
        <v>#N/A</v>
      </c>
      <c r="E304" s="128">
        <f t="shared" si="9"/>
        <v>0</v>
      </c>
      <c r="F304" s="112" t="e">
        <f>VLOOKUP(A304,'RAW MATERIALS'!$B$4:$I$206,5,FALSE)</f>
        <v>#N/A</v>
      </c>
    </row>
    <row r="305" spans="1:6" ht="14.25" customHeight="1">
      <c r="A305" s="78">
        <f>'RAW MATERIALS'!B47</f>
        <v>0</v>
      </c>
      <c r="B305" s="111">
        <f>SUMPRODUCT(('Materials bought'!$A$4:$A$3999=$A305)*('Materials bought'!$B$4:$B$3999))-SUMPRODUCT(('Materials used'!$A$4:$A$4297=$A305)*('Materials used'!$B$4:$B$4297))</f>
        <v>0</v>
      </c>
      <c r="C305" s="112" t="e">
        <f>VLOOKUP(A305,'RAW MATERIALS'!$B$4:$H$206,3,FALSE)</f>
        <v>#N/A</v>
      </c>
      <c r="D305" s="113" t="e">
        <f t="shared" si="8"/>
        <v>#N/A</v>
      </c>
      <c r="E305" s="128">
        <f t="shared" si="9"/>
        <v>0</v>
      </c>
      <c r="F305" s="112" t="e">
        <f>VLOOKUP(A305,'RAW MATERIALS'!$B$4:$I$206,5,FALSE)</f>
        <v>#N/A</v>
      </c>
    </row>
    <row r="306" spans="1:6" ht="14.25" customHeight="1">
      <c r="A306" s="78">
        <f>'RAW MATERIALS'!B48</f>
        <v>0</v>
      </c>
      <c r="B306" s="111">
        <f>SUMPRODUCT(('Materials bought'!$A$4:$A$3999=$A306)*('Materials bought'!$B$4:$B$3999))-SUMPRODUCT(('Materials used'!$A$4:$A$4297=$A306)*('Materials used'!$B$4:$B$4297))</f>
        <v>0</v>
      </c>
      <c r="C306" s="112" t="e">
        <f>VLOOKUP(A306,'RAW MATERIALS'!$B$4:$H$206,3,FALSE)</f>
        <v>#N/A</v>
      </c>
      <c r="D306" s="113" t="e">
        <f t="shared" si="8"/>
        <v>#N/A</v>
      </c>
      <c r="E306" s="128">
        <f t="shared" si="9"/>
        <v>0</v>
      </c>
      <c r="F306" s="112" t="e">
        <f>VLOOKUP(A306,'RAW MATERIALS'!$B$4:$I$206,5,FALSE)</f>
        <v>#N/A</v>
      </c>
    </row>
    <row r="307" spans="1:6" ht="14.25" customHeight="1">
      <c r="A307" s="78">
        <f>'RAW MATERIALS'!B49</f>
        <v>0</v>
      </c>
      <c r="B307" s="111">
        <f>SUMPRODUCT(('Materials bought'!$A$4:$A$3999=$A307)*('Materials bought'!$B$4:$B$3999))-SUMPRODUCT(('Materials used'!$A$4:$A$4297=$A307)*('Materials used'!$B$4:$B$4297))</f>
        <v>0</v>
      </c>
      <c r="C307" s="112" t="e">
        <f>VLOOKUP(A307,'RAW MATERIALS'!$B$4:$H$206,3,FALSE)</f>
        <v>#N/A</v>
      </c>
      <c r="D307" s="113" t="e">
        <f t="shared" si="8"/>
        <v>#N/A</v>
      </c>
      <c r="E307" s="128">
        <f t="shared" si="9"/>
        <v>0</v>
      </c>
      <c r="F307" s="112" t="e">
        <f>VLOOKUP(A307,'RAW MATERIALS'!$B$4:$I$206,5,FALSE)</f>
        <v>#N/A</v>
      </c>
    </row>
    <row r="308" spans="1:6" ht="14.25" customHeight="1">
      <c r="A308" s="78">
        <f>'RAW MATERIALS'!B50</f>
        <v>0</v>
      </c>
      <c r="B308" s="111">
        <f>SUMPRODUCT(('Materials bought'!$A$4:$A$3999=$A308)*('Materials bought'!$B$4:$B$3999))-SUMPRODUCT(('Materials used'!$A$4:$A$4297=$A308)*('Materials used'!$B$4:$B$4297))</f>
        <v>0</v>
      </c>
      <c r="C308" s="112" t="e">
        <f>VLOOKUP(A308,'RAW MATERIALS'!$B$4:$H$206,3,FALSE)</f>
        <v>#N/A</v>
      </c>
      <c r="D308" s="113" t="e">
        <f t="shared" si="8"/>
        <v>#N/A</v>
      </c>
      <c r="E308" s="128">
        <f t="shared" si="9"/>
        <v>0</v>
      </c>
      <c r="F308" s="112" t="e">
        <f>VLOOKUP(A308,'RAW MATERIALS'!$B$4:$I$206,5,FALSE)</f>
        <v>#N/A</v>
      </c>
    </row>
    <row r="309" spans="1:6" ht="14.25" customHeight="1">
      <c r="A309" s="78">
        <f>'RAW MATERIALS'!B51</f>
        <v>0</v>
      </c>
      <c r="B309" s="111">
        <f>SUMPRODUCT(('Materials bought'!$A$4:$A$3999=$A309)*('Materials bought'!$B$4:$B$3999))-SUMPRODUCT(('Materials used'!$A$4:$A$4297=$A309)*('Materials used'!$B$4:$B$4297))</f>
        <v>0</v>
      </c>
      <c r="C309" s="112" t="e">
        <f>VLOOKUP(A309,'RAW MATERIALS'!$B$4:$H$206,3,FALSE)</f>
        <v>#N/A</v>
      </c>
      <c r="D309" s="113" t="e">
        <f t="shared" si="8"/>
        <v>#N/A</v>
      </c>
      <c r="E309" s="128">
        <f t="shared" si="9"/>
        <v>0</v>
      </c>
      <c r="F309" s="112" t="e">
        <f>VLOOKUP(A309,'RAW MATERIALS'!$B$4:$I$206,5,FALSE)</f>
        <v>#N/A</v>
      </c>
    </row>
    <row r="310" spans="1:6" ht="14.25" customHeight="1">
      <c r="A310" s="78">
        <f>'RAW MATERIALS'!B52</f>
        <v>0</v>
      </c>
      <c r="B310" s="111">
        <f>SUMPRODUCT(('Materials bought'!$A$4:$A$3999=$A310)*('Materials bought'!$B$4:$B$3999))-SUMPRODUCT(('Materials used'!$A$4:$A$4297=$A310)*('Materials used'!$B$4:$B$4297))</f>
        <v>0</v>
      </c>
      <c r="C310" s="112" t="e">
        <f>VLOOKUP(A310,'RAW MATERIALS'!$B$4:$H$206,3,FALSE)</f>
        <v>#N/A</v>
      </c>
      <c r="D310" s="113" t="e">
        <f t="shared" si="8"/>
        <v>#N/A</v>
      </c>
      <c r="E310" s="128">
        <f t="shared" si="9"/>
        <v>0</v>
      </c>
      <c r="F310" s="112" t="e">
        <f>VLOOKUP(A310,'RAW MATERIALS'!$B$4:$I$206,5,FALSE)</f>
        <v>#N/A</v>
      </c>
    </row>
    <row r="311" spans="1:6" ht="14.25" customHeight="1">
      <c r="A311" s="78">
        <f>'RAW MATERIALS'!B53</f>
        <v>0</v>
      </c>
      <c r="B311" s="111">
        <f>SUMPRODUCT(('Materials bought'!$A$4:$A$3999=$A311)*('Materials bought'!$B$4:$B$3999))-SUMPRODUCT(('Materials used'!$A$4:$A$4297=$A311)*('Materials used'!$B$4:$B$4297))</f>
        <v>0</v>
      </c>
      <c r="C311" s="112" t="e">
        <f>VLOOKUP(A311,'RAW MATERIALS'!$B$4:$H$206,3,FALSE)</f>
        <v>#N/A</v>
      </c>
      <c r="D311" s="113" t="e">
        <f t="shared" si="8"/>
        <v>#N/A</v>
      </c>
      <c r="E311" s="128">
        <f t="shared" si="9"/>
        <v>0</v>
      </c>
      <c r="F311" s="112" t="e">
        <f>VLOOKUP(A311,'RAW MATERIALS'!$B$4:$I$206,5,FALSE)</f>
        <v>#N/A</v>
      </c>
    </row>
    <row r="312" spans="1:6" ht="14.25" customHeight="1">
      <c r="A312" s="78">
        <f>'RAW MATERIALS'!B54</f>
        <v>0</v>
      </c>
      <c r="B312" s="111">
        <f>SUMPRODUCT(('Materials bought'!$A$4:$A$3999=$A312)*('Materials bought'!$B$4:$B$3999))-SUMPRODUCT(('Materials used'!$A$4:$A$4297=$A312)*('Materials used'!$B$4:$B$4297))</f>
        <v>0</v>
      </c>
      <c r="C312" s="112" t="e">
        <f>VLOOKUP(A312,'RAW MATERIALS'!$B$4:$H$206,3,FALSE)</f>
        <v>#N/A</v>
      </c>
      <c r="D312" s="113" t="e">
        <f t="shared" si="8"/>
        <v>#N/A</v>
      </c>
      <c r="E312" s="128">
        <f t="shared" si="9"/>
        <v>0</v>
      </c>
      <c r="F312" s="112" t="e">
        <f>VLOOKUP(A312,'RAW MATERIALS'!$B$4:$I$206,5,FALSE)</f>
        <v>#N/A</v>
      </c>
    </row>
    <row r="313" spans="1:6" ht="14.25" customHeight="1">
      <c r="A313" s="78">
        <f>'RAW MATERIALS'!B55</f>
        <v>0</v>
      </c>
      <c r="B313" s="111">
        <f>SUMPRODUCT(('Materials bought'!$A$4:$A$3999=$A313)*('Materials bought'!$B$4:$B$3999))-SUMPRODUCT(('Materials used'!$A$4:$A$4297=$A313)*('Materials used'!$B$4:$B$4297))</f>
        <v>0</v>
      </c>
      <c r="C313" s="112" t="e">
        <f>VLOOKUP(A313,'RAW MATERIALS'!$B$4:$H$206,3,FALSE)</f>
        <v>#N/A</v>
      </c>
      <c r="D313" s="113" t="e">
        <f t="shared" si="8"/>
        <v>#N/A</v>
      </c>
      <c r="E313" s="128">
        <f t="shared" si="9"/>
        <v>0</v>
      </c>
      <c r="F313" s="112" t="e">
        <f>VLOOKUP(A313,'RAW MATERIALS'!$B$4:$I$206,5,FALSE)</f>
        <v>#N/A</v>
      </c>
    </row>
    <row r="314" spans="1:6" ht="14.25" customHeight="1">
      <c r="A314" s="78">
        <f>'RAW MATERIALS'!B56</f>
        <v>0</v>
      </c>
      <c r="B314" s="111">
        <f>SUMPRODUCT(('Materials bought'!$A$4:$A$3999=$A314)*('Materials bought'!$B$4:$B$3999))-SUMPRODUCT(('Materials used'!$A$4:$A$4297=$A314)*('Materials used'!$B$4:$B$4297))</f>
        <v>0</v>
      </c>
      <c r="C314" s="112" t="e">
        <f>VLOOKUP(A314,'RAW MATERIALS'!$B$4:$H$206,3,FALSE)</f>
        <v>#N/A</v>
      </c>
      <c r="D314" s="113" t="e">
        <f t="shared" si="8"/>
        <v>#N/A</v>
      </c>
      <c r="E314" s="128">
        <f t="shared" si="9"/>
        <v>0</v>
      </c>
      <c r="F314" s="112" t="e">
        <f>VLOOKUP(A314,'RAW MATERIALS'!$B$4:$I$206,5,FALSE)</f>
        <v>#N/A</v>
      </c>
    </row>
    <row r="315" spans="1:6" ht="14.25" customHeight="1">
      <c r="A315" s="78">
        <f>'RAW MATERIALS'!B57</f>
        <v>0</v>
      </c>
      <c r="B315" s="111">
        <f>SUMPRODUCT(('Materials bought'!$A$4:$A$3999=$A315)*('Materials bought'!$B$4:$B$3999))-SUMPRODUCT(('Materials used'!$A$4:$A$4297=$A315)*('Materials used'!$B$4:$B$4297))</f>
        <v>0</v>
      </c>
      <c r="C315" s="112" t="e">
        <f>VLOOKUP(A315,'RAW MATERIALS'!$B$4:$H$206,3,FALSE)</f>
        <v>#N/A</v>
      </c>
      <c r="D315" s="113" t="e">
        <f t="shared" si="8"/>
        <v>#N/A</v>
      </c>
      <c r="E315" s="128">
        <f t="shared" si="9"/>
        <v>0</v>
      </c>
      <c r="F315" s="112" t="e">
        <f>VLOOKUP(A315,'RAW MATERIALS'!$B$4:$I$206,5,FALSE)</f>
        <v>#N/A</v>
      </c>
    </row>
    <row r="316" spans="1:6" ht="14.25" customHeight="1">
      <c r="A316" s="78">
        <f>'RAW MATERIALS'!B58</f>
        <v>0</v>
      </c>
      <c r="B316" s="111">
        <f>SUMPRODUCT(('Materials bought'!$A$4:$A$3999=$A316)*('Materials bought'!$B$4:$B$3999))-SUMPRODUCT(('Materials used'!$A$4:$A$4297=$A316)*('Materials used'!$B$4:$B$4297))</f>
        <v>0</v>
      </c>
      <c r="C316" s="112" t="e">
        <f>VLOOKUP(A316,'RAW MATERIALS'!$B$4:$H$206,3,FALSE)</f>
        <v>#N/A</v>
      </c>
      <c r="D316" s="113" t="e">
        <f t="shared" si="8"/>
        <v>#N/A</v>
      </c>
      <c r="E316" s="128">
        <f t="shared" si="9"/>
        <v>0</v>
      </c>
      <c r="F316" s="112" t="e">
        <f>VLOOKUP(A316,'RAW MATERIALS'!$B$4:$I$206,5,FALSE)</f>
        <v>#N/A</v>
      </c>
    </row>
    <row r="317" spans="1:6" ht="14.25" customHeight="1">
      <c r="A317" s="78">
        <f>'RAW MATERIALS'!B59</f>
        <v>0</v>
      </c>
      <c r="B317" s="111">
        <f>SUMPRODUCT(('Materials bought'!$A$4:$A$3999=$A317)*('Materials bought'!$B$4:$B$3999))-SUMPRODUCT(('Materials used'!$A$4:$A$4297=$A317)*('Materials used'!$B$4:$B$4297))</f>
        <v>0</v>
      </c>
      <c r="C317" s="112" t="e">
        <f>VLOOKUP(A317,'RAW MATERIALS'!$B$4:$H$206,3,FALSE)</f>
        <v>#N/A</v>
      </c>
      <c r="D317" s="113" t="e">
        <f t="shared" si="8"/>
        <v>#N/A</v>
      </c>
      <c r="E317" s="128">
        <f t="shared" si="9"/>
        <v>0</v>
      </c>
      <c r="F317" s="112" t="e">
        <f>VLOOKUP(A317,'RAW MATERIALS'!$B$4:$I$206,5,FALSE)</f>
        <v>#N/A</v>
      </c>
    </row>
    <row r="318" spans="1:6" ht="14.25" customHeight="1">
      <c r="A318" s="78">
        <f>'RAW MATERIALS'!B60</f>
        <v>0</v>
      </c>
      <c r="B318" s="111">
        <f>SUMPRODUCT(('Materials bought'!$A$4:$A$3999=$A318)*('Materials bought'!$B$4:$B$3999))-SUMPRODUCT(('Materials used'!$A$4:$A$4297=$A318)*('Materials used'!$B$4:$B$4297))</f>
        <v>0</v>
      </c>
      <c r="C318" s="112" t="e">
        <f>VLOOKUP(A318,'RAW MATERIALS'!$B$4:$H$206,3,FALSE)</f>
        <v>#N/A</v>
      </c>
      <c r="D318" s="113" t="e">
        <f t="shared" si="8"/>
        <v>#N/A</v>
      </c>
      <c r="E318" s="128">
        <f t="shared" si="9"/>
        <v>0</v>
      </c>
      <c r="F318" s="112" t="e">
        <f>VLOOKUP(A318,'RAW MATERIALS'!$B$4:$I$206,5,FALSE)</f>
        <v>#N/A</v>
      </c>
    </row>
    <row r="319" spans="1:6" ht="14.25" customHeight="1">
      <c r="A319" s="78">
        <f>'RAW MATERIALS'!B61</f>
        <v>0</v>
      </c>
      <c r="B319" s="111">
        <f>SUMPRODUCT(('Materials bought'!$A$4:$A$3999=$A319)*('Materials bought'!$B$4:$B$3999))-SUMPRODUCT(('Materials used'!$A$4:$A$4297=$A319)*('Materials used'!$B$4:$B$4297))</f>
        <v>0</v>
      </c>
      <c r="C319" s="112" t="e">
        <f>VLOOKUP(A319,'RAW MATERIALS'!$B$4:$H$206,3,FALSE)</f>
        <v>#N/A</v>
      </c>
      <c r="D319" s="113" t="e">
        <f t="shared" si="8"/>
        <v>#N/A</v>
      </c>
      <c r="E319" s="128">
        <f t="shared" si="9"/>
        <v>0</v>
      </c>
      <c r="F319" s="112" t="e">
        <f>VLOOKUP(A319,'RAW MATERIALS'!$B$4:$I$206,5,FALSE)</f>
        <v>#N/A</v>
      </c>
    </row>
    <row r="320" spans="1:6" ht="14.25" customHeight="1">
      <c r="A320" s="78">
        <f>'RAW MATERIALS'!B62</f>
        <v>0</v>
      </c>
      <c r="B320" s="111">
        <f>SUMPRODUCT(('Materials bought'!$A$4:$A$3999=$A320)*('Materials bought'!$B$4:$B$3999))-SUMPRODUCT(('Materials used'!$A$4:$A$4297=$A320)*('Materials used'!$B$4:$B$4297))</f>
        <v>0</v>
      </c>
      <c r="C320" s="112" t="e">
        <f>VLOOKUP(A320,'RAW MATERIALS'!$B$4:$H$206,3,FALSE)</f>
        <v>#N/A</v>
      </c>
      <c r="D320" s="113" t="e">
        <f t="shared" si="8"/>
        <v>#N/A</v>
      </c>
      <c r="E320" s="128">
        <f t="shared" si="9"/>
        <v>0</v>
      </c>
      <c r="F320" s="112" t="e">
        <f>VLOOKUP(A320,'RAW MATERIALS'!$B$4:$I$206,5,FALSE)</f>
        <v>#N/A</v>
      </c>
    </row>
    <row r="321" spans="1:6" ht="14.25" customHeight="1">
      <c r="A321" s="78">
        <f>'RAW MATERIALS'!B63</f>
        <v>0</v>
      </c>
      <c r="B321" s="111">
        <f>SUMPRODUCT(('Materials bought'!$A$4:$A$3999=$A321)*('Materials bought'!$B$4:$B$3999))-SUMPRODUCT(('Materials used'!$A$4:$A$4297=$A321)*('Materials used'!$B$4:$B$4297))</f>
        <v>0</v>
      </c>
      <c r="C321" s="112" t="e">
        <f>VLOOKUP(A321,'RAW MATERIALS'!$B$4:$H$206,3,FALSE)</f>
        <v>#N/A</v>
      </c>
      <c r="D321" s="113" t="e">
        <f t="shared" si="8"/>
        <v>#N/A</v>
      </c>
      <c r="E321" s="128">
        <f t="shared" si="9"/>
        <v>0</v>
      </c>
      <c r="F321" s="112" t="e">
        <f>VLOOKUP(A321,'RAW MATERIALS'!$B$4:$I$206,5,FALSE)</f>
        <v>#N/A</v>
      </c>
    </row>
    <row r="322" spans="1:6" ht="14.25" customHeight="1">
      <c r="A322" s="78">
        <f>'RAW MATERIALS'!B64</f>
        <v>0</v>
      </c>
      <c r="B322" s="111">
        <f>SUMPRODUCT(('Materials bought'!$A$4:$A$3999=$A322)*('Materials bought'!$B$4:$B$3999))-SUMPRODUCT(('Materials used'!$A$4:$A$4297=$A322)*('Materials used'!$B$4:$B$4297))</f>
        <v>0</v>
      </c>
      <c r="C322" s="112" t="e">
        <f>VLOOKUP(A322,'RAW MATERIALS'!$B$4:$H$206,3,FALSE)</f>
        <v>#N/A</v>
      </c>
      <c r="D322" s="113" t="e">
        <f t="shared" si="8"/>
        <v>#N/A</v>
      </c>
      <c r="E322" s="128">
        <f t="shared" si="9"/>
        <v>0</v>
      </c>
      <c r="F322" s="112" t="e">
        <f>VLOOKUP(A322,'RAW MATERIALS'!$B$4:$I$206,5,FALSE)</f>
        <v>#N/A</v>
      </c>
    </row>
    <row r="323" spans="1:6" ht="14.25" customHeight="1">
      <c r="A323" s="78">
        <f>'RAW MATERIALS'!B65</f>
        <v>0</v>
      </c>
      <c r="B323" s="111">
        <f>SUMPRODUCT(('Materials bought'!$A$4:$A$3999=$A323)*('Materials bought'!$B$4:$B$3999))-SUMPRODUCT(('Materials used'!$A$4:$A$4297=$A323)*('Materials used'!$B$4:$B$4297))</f>
        <v>0</v>
      </c>
      <c r="C323" s="112" t="e">
        <f>VLOOKUP(A323,'RAW MATERIALS'!$B$4:$H$206,3,FALSE)</f>
        <v>#N/A</v>
      </c>
      <c r="D323" s="113" t="e">
        <f t="shared" si="8"/>
        <v>#N/A</v>
      </c>
      <c r="E323" s="128">
        <f t="shared" si="9"/>
        <v>0</v>
      </c>
      <c r="F323" s="112" t="e">
        <f>VLOOKUP(A323,'RAW MATERIALS'!$B$4:$I$206,5,FALSE)</f>
        <v>#N/A</v>
      </c>
    </row>
    <row r="324" spans="1:6" ht="14.25" customHeight="1">
      <c r="A324" s="78">
        <f>'RAW MATERIALS'!B66</f>
        <v>0</v>
      </c>
      <c r="B324" s="111">
        <f>SUMPRODUCT(('Materials bought'!$A$4:$A$3999=$A324)*('Materials bought'!$B$4:$B$3999))-SUMPRODUCT(('Materials used'!$A$4:$A$4297=$A324)*('Materials used'!$B$4:$B$4297))</f>
        <v>0</v>
      </c>
      <c r="C324" s="112" t="e">
        <f>VLOOKUP(A324,'RAW MATERIALS'!$B$4:$H$206,3,FALSE)</f>
        <v>#N/A</v>
      </c>
      <c r="D324" s="113" t="e">
        <f t="shared" si="8"/>
        <v>#N/A</v>
      </c>
      <c r="E324" s="128">
        <f t="shared" si="9"/>
        <v>0</v>
      </c>
      <c r="F324" s="112" t="e">
        <f>VLOOKUP(A324,'RAW MATERIALS'!$B$4:$I$206,5,FALSE)</f>
        <v>#N/A</v>
      </c>
    </row>
    <row r="325" spans="1:6" ht="14.25" customHeight="1">
      <c r="A325" s="78">
        <f>'RAW MATERIALS'!B67</f>
        <v>0</v>
      </c>
      <c r="B325" s="111">
        <f>SUMPRODUCT(('Materials bought'!$A$4:$A$3999=$A325)*('Materials bought'!$B$4:$B$3999))-SUMPRODUCT(('Materials used'!$A$4:$A$4297=$A325)*('Materials used'!$B$4:$B$4297))</f>
        <v>0</v>
      </c>
      <c r="C325" s="112" t="e">
        <f>VLOOKUP(A325,'RAW MATERIALS'!$B$4:$H$206,3,FALSE)</f>
        <v>#N/A</v>
      </c>
      <c r="D325" s="113" t="e">
        <f t="shared" ref="D325:D388" si="10">B325*C325</f>
        <v>#N/A</v>
      </c>
      <c r="E325" s="128">
        <f t="shared" ref="E325:E388" si="11">IFERROR(D325,0)</f>
        <v>0</v>
      </c>
      <c r="F325" s="112" t="e">
        <f>VLOOKUP(A325,'RAW MATERIALS'!$B$4:$I$206,5,FALSE)</f>
        <v>#N/A</v>
      </c>
    </row>
    <row r="326" spans="1:6" ht="14.25" customHeight="1">
      <c r="A326" s="78">
        <f>'RAW MATERIALS'!B68</f>
        <v>0</v>
      </c>
      <c r="B326" s="111">
        <f>SUMPRODUCT(('Materials bought'!$A$4:$A$3999=$A326)*('Materials bought'!$B$4:$B$3999))-SUMPRODUCT(('Materials used'!$A$4:$A$4297=$A326)*('Materials used'!$B$4:$B$4297))</f>
        <v>0</v>
      </c>
      <c r="C326" s="112" t="e">
        <f>VLOOKUP(A326,'RAW MATERIALS'!$B$4:$H$206,3,FALSE)</f>
        <v>#N/A</v>
      </c>
      <c r="D326" s="113" t="e">
        <f t="shared" si="10"/>
        <v>#N/A</v>
      </c>
      <c r="E326" s="128">
        <f t="shared" si="11"/>
        <v>0</v>
      </c>
      <c r="F326" s="112" t="e">
        <f>VLOOKUP(A326,'RAW MATERIALS'!$B$4:$I$206,5,FALSE)</f>
        <v>#N/A</v>
      </c>
    </row>
    <row r="327" spans="1:6" ht="14.25" customHeight="1">
      <c r="A327" s="78">
        <f>'RAW MATERIALS'!B69</f>
        <v>0</v>
      </c>
      <c r="B327" s="111">
        <f>SUMPRODUCT(('Materials bought'!$A$4:$A$3999=$A327)*('Materials bought'!$B$4:$B$3999))-SUMPRODUCT(('Materials used'!$A$4:$A$4297=$A327)*('Materials used'!$B$4:$B$4297))</f>
        <v>0</v>
      </c>
      <c r="C327" s="112" t="e">
        <f>VLOOKUP(A327,'RAW MATERIALS'!$B$4:$H$206,3,FALSE)</f>
        <v>#N/A</v>
      </c>
      <c r="D327" s="113" t="e">
        <f t="shared" si="10"/>
        <v>#N/A</v>
      </c>
      <c r="E327" s="128">
        <f t="shared" si="11"/>
        <v>0</v>
      </c>
      <c r="F327" s="112" t="e">
        <f>VLOOKUP(A327,'RAW MATERIALS'!$B$4:$I$206,5,FALSE)</f>
        <v>#N/A</v>
      </c>
    </row>
    <row r="328" spans="1:6" ht="14.25" customHeight="1">
      <c r="A328" s="78">
        <f>'RAW MATERIALS'!B70</f>
        <v>0</v>
      </c>
      <c r="B328" s="111">
        <f>SUMPRODUCT(('Materials bought'!$A$4:$A$3999=$A328)*('Materials bought'!$B$4:$B$3999))-SUMPRODUCT(('Materials used'!$A$4:$A$4297=$A328)*('Materials used'!$B$4:$B$4297))</f>
        <v>0</v>
      </c>
      <c r="C328" s="112" t="e">
        <f>VLOOKUP(A328,'RAW MATERIALS'!$B$4:$H$206,3,FALSE)</f>
        <v>#N/A</v>
      </c>
      <c r="D328" s="113" t="e">
        <f t="shared" si="10"/>
        <v>#N/A</v>
      </c>
      <c r="E328" s="128">
        <f t="shared" si="11"/>
        <v>0</v>
      </c>
      <c r="F328" s="112" t="e">
        <f>VLOOKUP(A328,'RAW MATERIALS'!$B$4:$I$206,5,FALSE)</f>
        <v>#N/A</v>
      </c>
    </row>
    <row r="329" spans="1:6" ht="14.25" customHeight="1">
      <c r="A329" s="78">
        <f>'RAW MATERIALS'!B71</f>
        <v>0</v>
      </c>
      <c r="B329" s="111">
        <f>SUMPRODUCT(('Materials bought'!$A$4:$A$3999=$A329)*('Materials bought'!$B$4:$B$3999))-SUMPRODUCT(('Materials used'!$A$4:$A$4297=$A329)*('Materials used'!$B$4:$B$4297))</f>
        <v>0</v>
      </c>
      <c r="C329" s="112" t="e">
        <f>VLOOKUP(A329,'RAW MATERIALS'!$B$4:$H$206,3,FALSE)</f>
        <v>#N/A</v>
      </c>
      <c r="D329" s="113" t="e">
        <f t="shared" si="10"/>
        <v>#N/A</v>
      </c>
      <c r="E329" s="128">
        <f t="shared" si="11"/>
        <v>0</v>
      </c>
      <c r="F329" s="112" t="e">
        <f>VLOOKUP(A329,'RAW MATERIALS'!$B$4:$I$206,5,FALSE)</f>
        <v>#N/A</v>
      </c>
    </row>
    <row r="330" spans="1:6" ht="14.25" customHeight="1">
      <c r="A330" s="78">
        <f>'RAW MATERIALS'!B72</f>
        <v>0</v>
      </c>
      <c r="B330" s="111">
        <f>SUMPRODUCT(('Materials bought'!$A$4:$A$3999=$A330)*('Materials bought'!$B$4:$B$3999))-SUMPRODUCT(('Materials used'!$A$4:$A$4297=$A330)*('Materials used'!$B$4:$B$4297))</f>
        <v>0</v>
      </c>
      <c r="C330" s="112" t="e">
        <f>VLOOKUP(A330,'RAW MATERIALS'!$B$4:$H$206,3,FALSE)</f>
        <v>#N/A</v>
      </c>
      <c r="D330" s="113" t="e">
        <f t="shared" si="10"/>
        <v>#N/A</v>
      </c>
      <c r="E330" s="128">
        <f t="shared" si="11"/>
        <v>0</v>
      </c>
      <c r="F330" s="112" t="e">
        <f>VLOOKUP(A330,'RAW MATERIALS'!$B$4:$I$206,5,FALSE)</f>
        <v>#N/A</v>
      </c>
    </row>
    <row r="331" spans="1:6" ht="14.25" customHeight="1">
      <c r="A331" s="78">
        <f>'RAW MATERIALS'!B73</f>
        <v>0</v>
      </c>
      <c r="B331" s="111">
        <f>SUMPRODUCT(('Materials bought'!$A$4:$A$3999=$A331)*('Materials bought'!$B$4:$B$3999))-SUMPRODUCT(('Materials used'!$A$4:$A$4297=$A331)*('Materials used'!$B$4:$B$4297))</f>
        <v>0</v>
      </c>
      <c r="C331" s="112" t="e">
        <f>VLOOKUP(A331,'RAW MATERIALS'!$B$4:$H$206,3,FALSE)</f>
        <v>#N/A</v>
      </c>
      <c r="D331" s="113" t="e">
        <f t="shared" si="10"/>
        <v>#N/A</v>
      </c>
      <c r="E331" s="128">
        <f t="shared" si="11"/>
        <v>0</v>
      </c>
      <c r="F331" s="112" t="e">
        <f>VLOOKUP(A331,'RAW MATERIALS'!$B$4:$I$206,5,FALSE)</f>
        <v>#N/A</v>
      </c>
    </row>
    <row r="332" spans="1:6" ht="14.25" customHeight="1">
      <c r="A332" s="78">
        <f>'RAW MATERIALS'!B74</f>
        <v>0</v>
      </c>
      <c r="B332" s="111">
        <f>SUMPRODUCT(('Materials bought'!$A$4:$A$3999=$A332)*('Materials bought'!$B$4:$B$3999))-SUMPRODUCT(('Materials used'!$A$4:$A$4297=$A332)*('Materials used'!$B$4:$B$4297))</f>
        <v>0</v>
      </c>
      <c r="C332" s="112" t="e">
        <f>VLOOKUP(A332,'RAW MATERIALS'!$B$4:$H$206,3,FALSE)</f>
        <v>#N/A</v>
      </c>
      <c r="D332" s="113" t="e">
        <f t="shared" si="10"/>
        <v>#N/A</v>
      </c>
      <c r="E332" s="128">
        <f t="shared" si="11"/>
        <v>0</v>
      </c>
      <c r="F332" s="112" t="e">
        <f>VLOOKUP(A332,'RAW MATERIALS'!$B$4:$I$206,5,FALSE)</f>
        <v>#N/A</v>
      </c>
    </row>
    <row r="333" spans="1:6" ht="14.25" customHeight="1">
      <c r="A333" s="78">
        <f>'RAW MATERIALS'!B75</f>
        <v>0</v>
      </c>
      <c r="B333" s="111">
        <f>SUMPRODUCT(('Materials bought'!$A$4:$A$3999=$A333)*('Materials bought'!$B$4:$B$3999))-SUMPRODUCT(('Materials used'!$A$4:$A$4297=$A333)*('Materials used'!$B$4:$B$4297))</f>
        <v>0</v>
      </c>
      <c r="C333" s="112" t="e">
        <f>VLOOKUP(A333,'RAW MATERIALS'!$B$4:$H$206,3,FALSE)</f>
        <v>#N/A</v>
      </c>
      <c r="D333" s="113" t="e">
        <f t="shared" si="10"/>
        <v>#N/A</v>
      </c>
      <c r="E333" s="128">
        <f t="shared" si="11"/>
        <v>0</v>
      </c>
      <c r="F333" s="112" t="e">
        <f>VLOOKUP(A333,'RAW MATERIALS'!$B$4:$I$206,5,FALSE)</f>
        <v>#N/A</v>
      </c>
    </row>
    <row r="334" spans="1:6" ht="14.25" customHeight="1">
      <c r="A334" s="78">
        <f>'RAW MATERIALS'!B76</f>
        <v>0</v>
      </c>
      <c r="B334" s="111">
        <f>SUMPRODUCT(('Materials bought'!$A$4:$A$3999=$A334)*('Materials bought'!$B$4:$B$3999))-SUMPRODUCT(('Materials used'!$A$4:$A$4297=$A334)*('Materials used'!$B$4:$B$4297))</f>
        <v>0</v>
      </c>
      <c r="C334" s="112" t="e">
        <f>VLOOKUP(A334,'RAW MATERIALS'!$B$4:$H$206,3,FALSE)</f>
        <v>#N/A</v>
      </c>
      <c r="D334" s="113" t="e">
        <f t="shared" si="10"/>
        <v>#N/A</v>
      </c>
      <c r="E334" s="128">
        <f t="shared" si="11"/>
        <v>0</v>
      </c>
      <c r="F334" s="112" t="e">
        <f>VLOOKUP(A334,'RAW MATERIALS'!$B$4:$I$206,5,FALSE)</f>
        <v>#N/A</v>
      </c>
    </row>
    <row r="335" spans="1:6" ht="14.25" customHeight="1">
      <c r="A335" s="78">
        <f>'RAW MATERIALS'!B77</f>
        <v>0</v>
      </c>
      <c r="B335" s="111">
        <f>SUMPRODUCT(('Materials bought'!$A$4:$A$3999=$A335)*('Materials bought'!$B$4:$B$3999))-SUMPRODUCT(('Materials used'!$A$4:$A$4297=$A335)*('Materials used'!$B$4:$B$4297))</f>
        <v>0</v>
      </c>
      <c r="C335" s="112" t="e">
        <f>VLOOKUP(A335,'RAW MATERIALS'!$B$4:$H$206,3,FALSE)</f>
        <v>#N/A</v>
      </c>
      <c r="D335" s="113" t="e">
        <f t="shared" si="10"/>
        <v>#N/A</v>
      </c>
      <c r="E335" s="128">
        <f t="shared" si="11"/>
        <v>0</v>
      </c>
      <c r="F335" s="112" t="e">
        <f>VLOOKUP(A335,'RAW MATERIALS'!$B$4:$I$206,5,FALSE)</f>
        <v>#N/A</v>
      </c>
    </row>
    <row r="336" spans="1:6" ht="14.25" customHeight="1">
      <c r="A336" s="78">
        <f>'RAW MATERIALS'!B78</f>
        <v>0</v>
      </c>
      <c r="B336" s="111">
        <f>SUMPRODUCT(('Materials bought'!$A$4:$A$3999=$A336)*('Materials bought'!$B$4:$B$3999))-SUMPRODUCT(('Materials used'!$A$4:$A$4297=$A336)*('Materials used'!$B$4:$B$4297))</f>
        <v>0</v>
      </c>
      <c r="C336" s="112" t="e">
        <f>VLOOKUP(A336,'RAW MATERIALS'!$B$4:$H$206,3,FALSE)</f>
        <v>#N/A</v>
      </c>
      <c r="D336" s="113" t="e">
        <f t="shared" si="10"/>
        <v>#N/A</v>
      </c>
      <c r="E336" s="128">
        <f t="shared" si="11"/>
        <v>0</v>
      </c>
      <c r="F336" s="112" t="e">
        <f>VLOOKUP(A336,'RAW MATERIALS'!$B$4:$I$206,5,FALSE)</f>
        <v>#N/A</v>
      </c>
    </row>
    <row r="337" spans="1:6" ht="14.25" customHeight="1">
      <c r="A337" s="78">
        <f>'RAW MATERIALS'!B79</f>
        <v>0</v>
      </c>
      <c r="B337" s="111">
        <f>SUMPRODUCT(('Materials bought'!$A$4:$A$3999=$A337)*('Materials bought'!$B$4:$B$3999))-SUMPRODUCT(('Materials used'!$A$4:$A$4297=$A337)*('Materials used'!$B$4:$B$4297))</f>
        <v>0</v>
      </c>
      <c r="C337" s="112" t="e">
        <f>VLOOKUP(A337,'RAW MATERIALS'!$B$4:$H$206,3,FALSE)</f>
        <v>#N/A</v>
      </c>
      <c r="D337" s="113" t="e">
        <f t="shared" si="10"/>
        <v>#N/A</v>
      </c>
      <c r="E337" s="128">
        <f t="shared" si="11"/>
        <v>0</v>
      </c>
      <c r="F337" s="112" t="e">
        <f>VLOOKUP(A337,'RAW MATERIALS'!$B$4:$I$206,5,FALSE)</f>
        <v>#N/A</v>
      </c>
    </row>
    <row r="338" spans="1:6" ht="14.25" customHeight="1">
      <c r="A338" s="78">
        <f>'RAW MATERIALS'!B80</f>
        <v>0</v>
      </c>
      <c r="B338" s="111">
        <f>SUMPRODUCT(('Materials bought'!$A$4:$A$3999=$A338)*('Materials bought'!$B$4:$B$3999))-SUMPRODUCT(('Materials used'!$A$4:$A$4297=$A338)*('Materials used'!$B$4:$B$4297))</f>
        <v>0</v>
      </c>
      <c r="C338" s="112" t="e">
        <f>VLOOKUP(A338,'RAW MATERIALS'!$B$4:$H$206,3,FALSE)</f>
        <v>#N/A</v>
      </c>
      <c r="D338" s="113" t="e">
        <f t="shared" si="10"/>
        <v>#N/A</v>
      </c>
      <c r="E338" s="128">
        <f t="shared" si="11"/>
        <v>0</v>
      </c>
      <c r="F338" s="112" t="e">
        <f>VLOOKUP(A338,'RAW MATERIALS'!$B$4:$I$206,5,FALSE)</f>
        <v>#N/A</v>
      </c>
    </row>
    <row r="339" spans="1:6" ht="14.25" customHeight="1">
      <c r="A339" s="78">
        <f>'RAW MATERIALS'!B81</f>
        <v>0</v>
      </c>
      <c r="B339" s="111">
        <f>SUMPRODUCT(('Materials bought'!$A$4:$A$3999=$A339)*('Materials bought'!$B$4:$B$3999))-SUMPRODUCT(('Materials used'!$A$4:$A$4297=$A339)*('Materials used'!$B$4:$B$4297))</f>
        <v>0</v>
      </c>
      <c r="C339" s="112" t="e">
        <f>VLOOKUP(A339,'RAW MATERIALS'!$B$4:$H$206,3,FALSE)</f>
        <v>#N/A</v>
      </c>
      <c r="D339" s="113" t="e">
        <f t="shared" si="10"/>
        <v>#N/A</v>
      </c>
      <c r="E339" s="128">
        <f t="shared" si="11"/>
        <v>0</v>
      </c>
      <c r="F339" s="112" t="e">
        <f>VLOOKUP(A339,'RAW MATERIALS'!$B$4:$I$206,5,FALSE)</f>
        <v>#N/A</v>
      </c>
    </row>
    <row r="340" spans="1:6" ht="14.25" customHeight="1">
      <c r="A340" s="78">
        <f>'RAW MATERIALS'!B82</f>
        <v>0</v>
      </c>
      <c r="B340" s="111">
        <f>SUMPRODUCT(('Materials bought'!$A$4:$A$3999=$A340)*('Materials bought'!$B$4:$B$3999))-SUMPRODUCT(('Materials used'!$A$4:$A$4297=$A340)*('Materials used'!$B$4:$B$4297))</f>
        <v>0</v>
      </c>
      <c r="C340" s="112" t="e">
        <f>VLOOKUP(A340,'RAW MATERIALS'!$B$4:$H$206,3,FALSE)</f>
        <v>#N/A</v>
      </c>
      <c r="D340" s="113" t="e">
        <f t="shared" si="10"/>
        <v>#N/A</v>
      </c>
      <c r="E340" s="128">
        <f t="shared" si="11"/>
        <v>0</v>
      </c>
      <c r="F340" s="112" t="e">
        <f>VLOOKUP(A340,'RAW MATERIALS'!$B$4:$I$206,5,FALSE)</f>
        <v>#N/A</v>
      </c>
    </row>
    <row r="341" spans="1:6" ht="14.25" customHeight="1">
      <c r="A341" s="78">
        <f>'RAW MATERIALS'!B83</f>
        <v>0</v>
      </c>
      <c r="B341" s="111">
        <f>SUMPRODUCT(('Materials bought'!$A$4:$A$3999=$A341)*('Materials bought'!$B$4:$B$3999))-SUMPRODUCT(('Materials used'!$A$4:$A$4297=$A341)*('Materials used'!$B$4:$B$4297))</f>
        <v>0</v>
      </c>
      <c r="C341" s="112" t="e">
        <f>VLOOKUP(A341,'RAW MATERIALS'!$B$4:$H$206,3,FALSE)</f>
        <v>#N/A</v>
      </c>
      <c r="D341" s="113" t="e">
        <f t="shared" si="10"/>
        <v>#N/A</v>
      </c>
      <c r="E341" s="128">
        <f t="shared" si="11"/>
        <v>0</v>
      </c>
      <c r="F341" s="112" t="e">
        <f>VLOOKUP(A341,'RAW MATERIALS'!$B$4:$I$206,5,FALSE)</f>
        <v>#N/A</v>
      </c>
    </row>
    <row r="342" spans="1:6" ht="14.25" customHeight="1">
      <c r="A342" s="78">
        <f>'RAW MATERIALS'!B84</f>
        <v>0</v>
      </c>
      <c r="B342" s="111">
        <f>SUMPRODUCT(('Materials bought'!$A$4:$A$3999=$A342)*('Materials bought'!$B$4:$B$3999))-SUMPRODUCT(('Materials used'!$A$4:$A$4297=$A342)*('Materials used'!$B$4:$B$4297))</f>
        <v>0</v>
      </c>
      <c r="C342" s="112" t="e">
        <f>VLOOKUP(A342,'RAW MATERIALS'!$B$4:$H$206,3,FALSE)</f>
        <v>#N/A</v>
      </c>
      <c r="D342" s="113" t="e">
        <f t="shared" si="10"/>
        <v>#N/A</v>
      </c>
      <c r="E342" s="128">
        <f t="shared" si="11"/>
        <v>0</v>
      </c>
      <c r="F342" s="112" t="e">
        <f>VLOOKUP(A342,'RAW MATERIALS'!$B$4:$I$206,5,FALSE)</f>
        <v>#N/A</v>
      </c>
    </row>
    <row r="343" spans="1:6" ht="14.25" customHeight="1">
      <c r="A343" s="78">
        <f>'RAW MATERIALS'!B85</f>
        <v>0</v>
      </c>
      <c r="B343" s="111">
        <f>SUMPRODUCT(('Materials bought'!$A$4:$A$3999=$A343)*('Materials bought'!$B$4:$B$3999))-SUMPRODUCT(('Materials used'!$A$4:$A$4297=$A343)*('Materials used'!$B$4:$B$4297))</f>
        <v>0</v>
      </c>
      <c r="C343" s="112" t="e">
        <f>VLOOKUP(A343,'RAW MATERIALS'!$B$4:$H$206,3,FALSE)</f>
        <v>#N/A</v>
      </c>
      <c r="D343" s="113" t="e">
        <f t="shared" si="10"/>
        <v>#N/A</v>
      </c>
      <c r="E343" s="128">
        <f t="shared" si="11"/>
        <v>0</v>
      </c>
      <c r="F343" s="112" t="e">
        <f>VLOOKUP(A343,'RAW MATERIALS'!$B$4:$I$206,5,FALSE)</f>
        <v>#N/A</v>
      </c>
    </row>
    <row r="344" spans="1:6" ht="14.25" customHeight="1">
      <c r="A344" s="78">
        <f>'RAW MATERIALS'!B86</f>
        <v>0</v>
      </c>
      <c r="B344" s="111">
        <f>SUMPRODUCT(('Materials bought'!$A$4:$A$3999=$A344)*('Materials bought'!$B$4:$B$3999))-SUMPRODUCT(('Materials used'!$A$4:$A$4297=$A344)*('Materials used'!$B$4:$B$4297))</f>
        <v>0</v>
      </c>
      <c r="C344" s="112" t="e">
        <f>VLOOKUP(A344,'RAW MATERIALS'!$B$4:$H$206,3,FALSE)</f>
        <v>#N/A</v>
      </c>
      <c r="D344" s="113" t="e">
        <f t="shared" si="10"/>
        <v>#N/A</v>
      </c>
      <c r="E344" s="128">
        <f t="shared" si="11"/>
        <v>0</v>
      </c>
      <c r="F344" s="112" t="e">
        <f>VLOOKUP(A344,'RAW MATERIALS'!$B$4:$I$206,5,FALSE)</f>
        <v>#N/A</v>
      </c>
    </row>
    <row r="345" spans="1:6" ht="14.25" customHeight="1">
      <c r="A345" s="78">
        <f>'RAW MATERIALS'!B87</f>
        <v>0</v>
      </c>
      <c r="B345" s="111">
        <f>SUMPRODUCT(('Materials bought'!$A$4:$A$3999=$A345)*('Materials bought'!$B$4:$B$3999))-SUMPRODUCT(('Materials used'!$A$4:$A$4297=$A345)*('Materials used'!$B$4:$B$4297))</f>
        <v>0</v>
      </c>
      <c r="C345" s="112" t="e">
        <f>VLOOKUP(A345,'RAW MATERIALS'!$B$4:$H$206,3,FALSE)</f>
        <v>#N/A</v>
      </c>
      <c r="D345" s="113" t="e">
        <f t="shared" si="10"/>
        <v>#N/A</v>
      </c>
      <c r="E345" s="128">
        <f t="shared" si="11"/>
        <v>0</v>
      </c>
      <c r="F345" s="112" t="e">
        <f>VLOOKUP(A345,'RAW MATERIALS'!$B$4:$I$206,5,FALSE)</f>
        <v>#N/A</v>
      </c>
    </row>
    <row r="346" spans="1:6" ht="14.25" customHeight="1">
      <c r="A346" s="78">
        <f>'RAW MATERIALS'!B88</f>
        <v>0</v>
      </c>
      <c r="B346" s="111">
        <f>SUMPRODUCT(('Materials bought'!$A$4:$A$3999=$A346)*('Materials bought'!$B$4:$B$3999))-SUMPRODUCT(('Materials used'!$A$4:$A$4297=$A346)*('Materials used'!$B$4:$B$4297))</f>
        <v>0</v>
      </c>
      <c r="C346" s="112" t="e">
        <f>VLOOKUP(A346,'RAW MATERIALS'!$B$4:$H$206,3,FALSE)</f>
        <v>#N/A</v>
      </c>
      <c r="D346" s="113" t="e">
        <f t="shared" si="10"/>
        <v>#N/A</v>
      </c>
      <c r="E346" s="128">
        <f t="shared" si="11"/>
        <v>0</v>
      </c>
      <c r="F346" s="112" t="e">
        <f>VLOOKUP(A346,'RAW MATERIALS'!$B$4:$I$206,5,FALSE)</f>
        <v>#N/A</v>
      </c>
    </row>
    <row r="347" spans="1:6" ht="14.25" customHeight="1">
      <c r="A347" s="78">
        <f>'RAW MATERIALS'!B89</f>
        <v>0</v>
      </c>
      <c r="B347" s="111">
        <f>SUMPRODUCT(('Materials bought'!$A$4:$A$3999=$A347)*('Materials bought'!$B$4:$B$3999))-SUMPRODUCT(('Materials used'!$A$4:$A$4297=$A347)*('Materials used'!$B$4:$B$4297))</f>
        <v>0</v>
      </c>
      <c r="C347" s="112" t="e">
        <f>VLOOKUP(A347,'RAW MATERIALS'!$B$4:$H$206,3,FALSE)</f>
        <v>#N/A</v>
      </c>
      <c r="D347" s="113" t="e">
        <f t="shared" si="10"/>
        <v>#N/A</v>
      </c>
      <c r="E347" s="128">
        <f t="shared" si="11"/>
        <v>0</v>
      </c>
      <c r="F347" s="112" t="e">
        <f>VLOOKUP(A347,'RAW MATERIALS'!$B$4:$I$206,5,FALSE)</f>
        <v>#N/A</v>
      </c>
    </row>
    <row r="348" spans="1:6" ht="14.25" customHeight="1">
      <c r="A348" s="78">
        <f>'RAW MATERIALS'!B90</f>
        <v>0</v>
      </c>
      <c r="B348" s="111">
        <f>SUMPRODUCT(('Materials bought'!$A$4:$A$3999=$A348)*('Materials bought'!$B$4:$B$3999))-SUMPRODUCT(('Materials used'!$A$4:$A$4297=$A348)*('Materials used'!$B$4:$B$4297))</f>
        <v>0</v>
      </c>
      <c r="C348" s="112" t="e">
        <f>VLOOKUP(A348,'RAW MATERIALS'!$B$4:$H$206,3,FALSE)</f>
        <v>#N/A</v>
      </c>
      <c r="D348" s="113" t="e">
        <f t="shared" si="10"/>
        <v>#N/A</v>
      </c>
      <c r="E348" s="128">
        <f t="shared" si="11"/>
        <v>0</v>
      </c>
      <c r="F348" s="112" t="e">
        <f>VLOOKUP(A348,'RAW MATERIALS'!$B$4:$I$206,5,FALSE)</f>
        <v>#N/A</v>
      </c>
    </row>
    <row r="349" spans="1:6" ht="14.25" customHeight="1">
      <c r="A349" s="78">
        <f>'RAW MATERIALS'!B91</f>
        <v>0</v>
      </c>
      <c r="B349" s="111">
        <f>SUMPRODUCT(('Materials bought'!$A$4:$A$3999=$A349)*('Materials bought'!$B$4:$B$3999))-SUMPRODUCT(('Materials used'!$A$4:$A$4297=$A349)*('Materials used'!$B$4:$B$4297))</f>
        <v>0</v>
      </c>
      <c r="C349" s="112" t="e">
        <f>VLOOKUP(A349,'RAW MATERIALS'!$B$4:$H$206,3,FALSE)</f>
        <v>#N/A</v>
      </c>
      <c r="D349" s="113" t="e">
        <f t="shared" si="10"/>
        <v>#N/A</v>
      </c>
      <c r="E349" s="128">
        <f t="shared" si="11"/>
        <v>0</v>
      </c>
      <c r="F349" s="112" t="e">
        <f>VLOOKUP(A349,'RAW MATERIALS'!$B$4:$I$206,5,FALSE)</f>
        <v>#N/A</v>
      </c>
    </row>
    <row r="350" spans="1:6" ht="14.25" customHeight="1">
      <c r="A350" s="78">
        <f>'RAW MATERIALS'!B92</f>
        <v>0</v>
      </c>
      <c r="B350" s="111">
        <f>SUMPRODUCT(('Materials bought'!$A$4:$A$3999=$A350)*('Materials bought'!$B$4:$B$3999))-SUMPRODUCT(('Materials used'!$A$4:$A$4297=$A350)*('Materials used'!$B$4:$B$4297))</f>
        <v>0</v>
      </c>
      <c r="C350" s="112" t="e">
        <f>VLOOKUP(A350,'RAW MATERIALS'!$B$4:$H$206,3,FALSE)</f>
        <v>#N/A</v>
      </c>
      <c r="D350" s="113" t="e">
        <f t="shared" si="10"/>
        <v>#N/A</v>
      </c>
      <c r="E350" s="128">
        <f t="shared" si="11"/>
        <v>0</v>
      </c>
      <c r="F350" s="112" t="e">
        <f>VLOOKUP(A350,'RAW MATERIALS'!$B$4:$I$206,5,FALSE)</f>
        <v>#N/A</v>
      </c>
    </row>
    <row r="351" spans="1:6" ht="14.25" customHeight="1">
      <c r="A351" s="78">
        <f>'RAW MATERIALS'!B93</f>
        <v>0</v>
      </c>
      <c r="B351" s="111">
        <f>SUMPRODUCT(('Materials bought'!$A$4:$A$3999=$A351)*('Materials bought'!$B$4:$B$3999))-SUMPRODUCT(('Materials used'!$A$4:$A$4297=$A351)*('Materials used'!$B$4:$B$4297))</f>
        <v>0</v>
      </c>
      <c r="C351" s="112" t="e">
        <f>VLOOKUP(A351,'RAW MATERIALS'!$B$4:$H$206,3,FALSE)</f>
        <v>#N/A</v>
      </c>
      <c r="D351" s="113" t="e">
        <f t="shared" si="10"/>
        <v>#N/A</v>
      </c>
      <c r="E351" s="128">
        <f t="shared" si="11"/>
        <v>0</v>
      </c>
      <c r="F351" s="112" t="e">
        <f>VLOOKUP(A351,'RAW MATERIALS'!$B$4:$I$206,5,FALSE)</f>
        <v>#N/A</v>
      </c>
    </row>
    <row r="352" spans="1:6" ht="14.25" customHeight="1">
      <c r="A352" s="78">
        <f>'RAW MATERIALS'!B94</f>
        <v>0</v>
      </c>
      <c r="B352" s="111">
        <f>SUMPRODUCT(('Materials bought'!$A$4:$A$3999=$A352)*('Materials bought'!$B$4:$B$3999))-SUMPRODUCT(('Materials used'!$A$4:$A$4297=$A352)*('Materials used'!$B$4:$B$4297))</f>
        <v>0</v>
      </c>
      <c r="C352" s="112" t="e">
        <f>VLOOKUP(A352,'RAW MATERIALS'!$B$4:$H$206,3,FALSE)</f>
        <v>#N/A</v>
      </c>
      <c r="D352" s="113" t="e">
        <f t="shared" si="10"/>
        <v>#N/A</v>
      </c>
      <c r="E352" s="128">
        <f t="shared" si="11"/>
        <v>0</v>
      </c>
      <c r="F352" s="112" t="e">
        <f>VLOOKUP(A352,'RAW MATERIALS'!$B$4:$I$206,5,FALSE)</f>
        <v>#N/A</v>
      </c>
    </row>
    <row r="353" spans="1:6" ht="14.25" customHeight="1">
      <c r="A353" s="78">
        <f>'RAW MATERIALS'!B95</f>
        <v>0</v>
      </c>
      <c r="B353" s="111">
        <f>SUMPRODUCT(('Materials bought'!$A$4:$A$3999=$A353)*('Materials bought'!$B$4:$B$3999))-SUMPRODUCT(('Materials used'!$A$4:$A$4297=$A353)*('Materials used'!$B$4:$B$4297))</f>
        <v>0</v>
      </c>
      <c r="C353" s="112" t="e">
        <f>VLOOKUP(A353,'RAW MATERIALS'!$B$4:$H$206,3,FALSE)</f>
        <v>#N/A</v>
      </c>
      <c r="D353" s="113" t="e">
        <f t="shared" si="10"/>
        <v>#N/A</v>
      </c>
      <c r="E353" s="128">
        <f t="shared" si="11"/>
        <v>0</v>
      </c>
      <c r="F353" s="112" t="e">
        <f>VLOOKUP(A353,'RAW MATERIALS'!$B$4:$I$206,5,FALSE)</f>
        <v>#N/A</v>
      </c>
    </row>
    <row r="354" spans="1:6" ht="14.25" customHeight="1">
      <c r="A354" s="78">
        <f>'RAW MATERIALS'!B96</f>
        <v>0</v>
      </c>
      <c r="B354" s="111">
        <f>SUMPRODUCT(('Materials bought'!$A$4:$A$3999=$A354)*('Materials bought'!$B$4:$B$3999))-SUMPRODUCT(('Materials used'!$A$4:$A$4297=$A354)*('Materials used'!$B$4:$B$4297))</f>
        <v>0</v>
      </c>
      <c r="C354" s="112" t="e">
        <f>VLOOKUP(A354,'RAW MATERIALS'!$B$4:$H$206,3,FALSE)</f>
        <v>#N/A</v>
      </c>
      <c r="D354" s="113" t="e">
        <f t="shared" si="10"/>
        <v>#N/A</v>
      </c>
      <c r="E354" s="128">
        <f t="shared" si="11"/>
        <v>0</v>
      </c>
      <c r="F354" s="112" t="e">
        <f>VLOOKUP(A354,'RAW MATERIALS'!$B$4:$I$206,5,FALSE)</f>
        <v>#N/A</v>
      </c>
    </row>
    <row r="355" spans="1:6" ht="14.25" customHeight="1">
      <c r="A355" s="78">
        <f>'RAW MATERIALS'!B97</f>
        <v>0</v>
      </c>
      <c r="B355" s="111">
        <f>SUMPRODUCT(('Materials bought'!$A$4:$A$3999=$A355)*('Materials bought'!$B$4:$B$3999))-SUMPRODUCT(('Materials used'!$A$4:$A$4297=$A355)*('Materials used'!$B$4:$B$4297))</f>
        <v>0</v>
      </c>
      <c r="C355" s="112" t="e">
        <f>VLOOKUP(A355,'RAW MATERIALS'!$B$4:$H$206,3,FALSE)</f>
        <v>#N/A</v>
      </c>
      <c r="D355" s="113" t="e">
        <f t="shared" si="10"/>
        <v>#N/A</v>
      </c>
      <c r="E355" s="128">
        <f t="shared" si="11"/>
        <v>0</v>
      </c>
      <c r="F355" s="112" t="e">
        <f>VLOOKUP(A355,'RAW MATERIALS'!$B$4:$I$206,5,FALSE)</f>
        <v>#N/A</v>
      </c>
    </row>
    <row r="356" spans="1:6" ht="14.25" customHeight="1">
      <c r="A356" s="78">
        <f>'RAW MATERIALS'!B98</f>
        <v>0</v>
      </c>
      <c r="B356" s="111">
        <f>SUMPRODUCT(('Materials bought'!$A$4:$A$3999=$A356)*('Materials bought'!$B$4:$B$3999))-SUMPRODUCT(('Materials used'!$A$4:$A$4297=$A356)*('Materials used'!$B$4:$B$4297))</f>
        <v>0</v>
      </c>
      <c r="C356" s="112" t="e">
        <f>VLOOKUP(A356,'RAW MATERIALS'!$B$4:$H$206,3,FALSE)</f>
        <v>#N/A</v>
      </c>
      <c r="D356" s="113" t="e">
        <f t="shared" si="10"/>
        <v>#N/A</v>
      </c>
      <c r="E356" s="128">
        <f t="shared" si="11"/>
        <v>0</v>
      </c>
      <c r="F356" s="112" t="e">
        <f>VLOOKUP(A356,'RAW MATERIALS'!$B$4:$I$206,5,FALSE)</f>
        <v>#N/A</v>
      </c>
    </row>
    <row r="357" spans="1:6" ht="14.25" customHeight="1">
      <c r="A357" s="78">
        <f>'RAW MATERIALS'!B99</f>
        <v>0</v>
      </c>
      <c r="B357" s="111">
        <f>SUMPRODUCT(('Materials bought'!$A$4:$A$3999=$A357)*('Materials bought'!$B$4:$B$3999))-SUMPRODUCT(('Materials used'!$A$4:$A$4297=$A357)*('Materials used'!$B$4:$B$4297))</f>
        <v>0</v>
      </c>
      <c r="C357" s="112" t="e">
        <f>VLOOKUP(A357,'RAW MATERIALS'!$B$4:$H$206,3,FALSE)</f>
        <v>#N/A</v>
      </c>
      <c r="D357" s="113" t="e">
        <f t="shared" si="10"/>
        <v>#N/A</v>
      </c>
      <c r="E357" s="128">
        <f t="shared" si="11"/>
        <v>0</v>
      </c>
      <c r="F357" s="112" t="e">
        <f>VLOOKUP(A357,'RAW MATERIALS'!$B$4:$I$206,5,FALSE)</f>
        <v>#N/A</v>
      </c>
    </row>
    <row r="358" spans="1:6" ht="14.25" customHeight="1">
      <c r="A358" s="78">
        <f>'RAW MATERIALS'!B100</f>
        <v>0</v>
      </c>
      <c r="B358" s="111">
        <f>SUMPRODUCT(('Materials bought'!$A$4:$A$3999=$A358)*('Materials bought'!$B$4:$B$3999))-SUMPRODUCT(('Materials used'!$A$4:$A$4297=$A358)*('Materials used'!$B$4:$B$4297))</f>
        <v>0</v>
      </c>
      <c r="C358" s="112" t="e">
        <f>VLOOKUP(A358,'RAW MATERIALS'!$B$4:$H$206,3,FALSE)</f>
        <v>#N/A</v>
      </c>
      <c r="D358" s="113" t="e">
        <f t="shared" si="10"/>
        <v>#N/A</v>
      </c>
      <c r="E358" s="128">
        <f t="shared" si="11"/>
        <v>0</v>
      </c>
      <c r="F358" s="112" t="e">
        <f>VLOOKUP(A358,'RAW MATERIALS'!$B$4:$I$206,5,FALSE)</f>
        <v>#N/A</v>
      </c>
    </row>
    <row r="359" spans="1:6" ht="14.25" customHeight="1">
      <c r="A359" s="78">
        <f>'RAW MATERIALS'!B101</f>
        <v>0</v>
      </c>
      <c r="B359" s="111">
        <f>SUMPRODUCT(('Materials bought'!$A$4:$A$3999=$A359)*('Materials bought'!$B$4:$B$3999))-SUMPRODUCT(('Materials used'!$A$4:$A$4297=$A359)*('Materials used'!$B$4:$B$4297))</f>
        <v>0</v>
      </c>
      <c r="C359" s="112" t="e">
        <f>VLOOKUP(A359,'RAW MATERIALS'!$B$4:$H$206,3,FALSE)</f>
        <v>#N/A</v>
      </c>
      <c r="D359" s="113" t="e">
        <f t="shared" si="10"/>
        <v>#N/A</v>
      </c>
      <c r="E359" s="128">
        <f t="shared" si="11"/>
        <v>0</v>
      </c>
      <c r="F359" s="112" t="e">
        <f>VLOOKUP(A359,'RAW MATERIALS'!$B$4:$I$206,5,FALSE)</f>
        <v>#N/A</v>
      </c>
    </row>
    <row r="360" spans="1:6" ht="14.25" customHeight="1">
      <c r="A360" s="78">
        <f>'RAW MATERIALS'!B102</f>
        <v>0</v>
      </c>
      <c r="B360" s="111">
        <f>SUMPRODUCT(('Materials bought'!$A$4:$A$3999=$A360)*('Materials bought'!$B$4:$B$3999))-SUMPRODUCT(('Materials used'!$A$4:$A$4297=$A360)*('Materials used'!$B$4:$B$4297))</f>
        <v>0</v>
      </c>
      <c r="C360" s="112" t="e">
        <f>VLOOKUP(A360,'RAW MATERIALS'!$B$4:$H$206,3,FALSE)</f>
        <v>#N/A</v>
      </c>
      <c r="D360" s="113" t="e">
        <f t="shared" si="10"/>
        <v>#N/A</v>
      </c>
      <c r="E360" s="128">
        <f t="shared" si="11"/>
        <v>0</v>
      </c>
      <c r="F360" s="112" t="e">
        <f>VLOOKUP(A360,'RAW MATERIALS'!$B$4:$I$206,5,FALSE)</f>
        <v>#N/A</v>
      </c>
    </row>
    <row r="361" spans="1:6" ht="14.25" customHeight="1">
      <c r="A361" s="78">
        <f>'RAW MATERIALS'!B103</f>
        <v>0</v>
      </c>
      <c r="B361" s="111">
        <f>SUMPRODUCT(('Materials bought'!$A$4:$A$3999=$A361)*('Materials bought'!$B$4:$B$3999))-SUMPRODUCT(('Materials used'!$A$4:$A$4297=$A361)*('Materials used'!$B$4:$B$4297))</f>
        <v>0</v>
      </c>
      <c r="C361" s="112" t="e">
        <f>VLOOKUP(A361,'RAW MATERIALS'!$B$4:$H$206,3,FALSE)</f>
        <v>#N/A</v>
      </c>
      <c r="D361" s="113" t="e">
        <f t="shared" si="10"/>
        <v>#N/A</v>
      </c>
      <c r="E361" s="128">
        <f t="shared" si="11"/>
        <v>0</v>
      </c>
      <c r="F361" s="112" t="e">
        <f>VLOOKUP(A361,'RAW MATERIALS'!$B$4:$I$206,5,FALSE)</f>
        <v>#N/A</v>
      </c>
    </row>
    <row r="362" spans="1:6" ht="14.25" customHeight="1">
      <c r="A362" s="78">
        <f>'RAW MATERIALS'!B104</f>
        <v>0</v>
      </c>
      <c r="B362" s="111">
        <f>SUMPRODUCT(('Materials bought'!$A$4:$A$3999=$A362)*('Materials bought'!$B$4:$B$3999))-SUMPRODUCT(('Materials used'!$A$4:$A$4297=$A362)*('Materials used'!$B$4:$B$4297))</f>
        <v>0</v>
      </c>
      <c r="C362" s="112" t="e">
        <f>VLOOKUP(A362,'RAW MATERIALS'!$B$4:$H$206,3,FALSE)</f>
        <v>#N/A</v>
      </c>
      <c r="D362" s="113" t="e">
        <f t="shared" si="10"/>
        <v>#N/A</v>
      </c>
      <c r="E362" s="128">
        <f t="shared" si="11"/>
        <v>0</v>
      </c>
      <c r="F362" s="112" t="e">
        <f>VLOOKUP(A362,'RAW MATERIALS'!$B$4:$I$206,5,FALSE)</f>
        <v>#N/A</v>
      </c>
    </row>
    <row r="363" spans="1:6" ht="14.25" customHeight="1">
      <c r="A363" s="78">
        <f>'RAW MATERIALS'!B105</f>
        <v>0</v>
      </c>
      <c r="B363" s="111">
        <f>SUMPRODUCT(('Materials bought'!$A$4:$A$3999=$A363)*('Materials bought'!$B$4:$B$3999))-SUMPRODUCT(('Materials used'!$A$4:$A$4297=$A363)*('Materials used'!$B$4:$B$4297))</f>
        <v>0</v>
      </c>
      <c r="C363" s="112" t="e">
        <f>VLOOKUP(A363,'RAW MATERIALS'!$B$4:$H$206,3,FALSE)</f>
        <v>#N/A</v>
      </c>
      <c r="D363" s="113" t="e">
        <f t="shared" si="10"/>
        <v>#N/A</v>
      </c>
      <c r="E363" s="128">
        <f t="shared" si="11"/>
        <v>0</v>
      </c>
      <c r="F363" s="112" t="e">
        <f>VLOOKUP(A363,'RAW MATERIALS'!$B$4:$I$206,5,FALSE)</f>
        <v>#N/A</v>
      </c>
    </row>
    <row r="364" spans="1:6" ht="14.25" customHeight="1">
      <c r="A364" s="78">
        <f>'RAW MATERIALS'!B106</f>
        <v>0</v>
      </c>
      <c r="B364" s="111">
        <f>SUMPRODUCT(('Materials bought'!$A$4:$A$3999=$A364)*('Materials bought'!$B$4:$B$3999))-SUMPRODUCT(('Materials used'!$A$4:$A$4297=$A364)*('Materials used'!$B$4:$B$4297))</f>
        <v>0</v>
      </c>
      <c r="C364" s="112" t="e">
        <f>VLOOKUP(A364,'RAW MATERIALS'!$B$4:$H$206,3,FALSE)</f>
        <v>#N/A</v>
      </c>
      <c r="D364" s="113" t="e">
        <f t="shared" si="10"/>
        <v>#N/A</v>
      </c>
      <c r="E364" s="128">
        <f t="shared" si="11"/>
        <v>0</v>
      </c>
      <c r="F364" s="112" t="e">
        <f>VLOOKUP(A364,'RAW MATERIALS'!$B$4:$I$206,5,FALSE)</f>
        <v>#N/A</v>
      </c>
    </row>
    <row r="365" spans="1:6" ht="14.25" customHeight="1">
      <c r="A365" s="78">
        <f>'RAW MATERIALS'!B107</f>
        <v>0</v>
      </c>
      <c r="B365" s="111">
        <f>SUMPRODUCT(('Materials bought'!$A$4:$A$3999=$A365)*('Materials bought'!$B$4:$B$3999))-SUMPRODUCT(('Materials used'!$A$4:$A$4297=$A365)*('Materials used'!$B$4:$B$4297))</f>
        <v>0</v>
      </c>
      <c r="C365" s="112" t="e">
        <f>VLOOKUP(A365,'RAW MATERIALS'!$B$4:$H$206,3,FALSE)</f>
        <v>#N/A</v>
      </c>
      <c r="D365" s="113" t="e">
        <f t="shared" si="10"/>
        <v>#N/A</v>
      </c>
      <c r="E365" s="128">
        <f t="shared" si="11"/>
        <v>0</v>
      </c>
      <c r="F365" s="112" t="e">
        <f>VLOOKUP(A365,'RAW MATERIALS'!$B$4:$I$206,5,FALSE)</f>
        <v>#N/A</v>
      </c>
    </row>
    <row r="366" spans="1:6" ht="14.25" customHeight="1">
      <c r="A366" s="78">
        <f>'RAW MATERIALS'!B108</f>
        <v>0</v>
      </c>
      <c r="B366" s="111">
        <f>SUMPRODUCT(('Materials bought'!$A$4:$A$3999=$A366)*('Materials bought'!$B$4:$B$3999))-SUMPRODUCT(('Materials used'!$A$4:$A$4297=$A366)*('Materials used'!$B$4:$B$4297))</f>
        <v>0</v>
      </c>
      <c r="C366" s="112" t="e">
        <f>VLOOKUP(A366,'RAW MATERIALS'!$B$4:$H$206,3,FALSE)</f>
        <v>#N/A</v>
      </c>
      <c r="D366" s="113" t="e">
        <f t="shared" si="10"/>
        <v>#N/A</v>
      </c>
      <c r="E366" s="128">
        <f t="shared" si="11"/>
        <v>0</v>
      </c>
      <c r="F366" s="112" t="e">
        <f>VLOOKUP(A366,'RAW MATERIALS'!$B$4:$I$206,5,FALSE)</f>
        <v>#N/A</v>
      </c>
    </row>
    <row r="367" spans="1:6" ht="14.25" customHeight="1">
      <c r="A367" s="78">
        <f>'RAW MATERIALS'!B109</f>
        <v>0</v>
      </c>
      <c r="B367" s="111">
        <f>SUMPRODUCT(('Materials bought'!$A$4:$A$3999=$A367)*('Materials bought'!$B$4:$B$3999))-SUMPRODUCT(('Materials used'!$A$4:$A$4297=$A367)*('Materials used'!$B$4:$B$4297))</f>
        <v>0</v>
      </c>
      <c r="C367" s="112" t="e">
        <f>VLOOKUP(A367,'RAW MATERIALS'!$B$4:$H$206,3,FALSE)</f>
        <v>#N/A</v>
      </c>
      <c r="D367" s="113" t="e">
        <f t="shared" si="10"/>
        <v>#N/A</v>
      </c>
      <c r="E367" s="128">
        <f t="shared" si="11"/>
        <v>0</v>
      </c>
      <c r="F367" s="112" t="e">
        <f>VLOOKUP(A367,'RAW MATERIALS'!$B$4:$I$206,5,FALSE)</f>
        <v>#N/A</v>
      </c>
    </row>
    <row r="368" spans="1:6" ht="14.25" customHeight="1">
      <c r="A368" s="78">
        <f>'RAW MATERIALS'!B110</f>
        <v>0</v>
      </c>
      <c r="B368" s="111">
        <f>SUMPRODUCT(('Materials bought'!$A$4:$A$3999=$A368)*('Materials bought'!$B$4:$B$3999))-SUMPRODUCT(('Materials used'!$A$4:$A$4297=$A368)*('Materials used'!$B$4:$B$4297))</f>
        <v>0</v>
      </c>
      <c r="C368" s="112" t="e">
        <f>VLOOKUP(A368,'RAW MATERIALS'!$B$4:$H$206,3,FALSE)</f>
        <v>#N/A</v>
      </c>
      <c r="D368" s="113" t="e">
        <f t="shared" si="10"/>
        <v>#N/A</v>
      </c>
      <c r="E368" s="128">
        <f t="shared" si="11"/>
        <v>0</v>
      </c>
      <c r="F368" s="112" t="e">
        <f>VLOOKUP(A368,'RAW MATERIALS'!$B$4:$I$206,5,FALSE)</f>
        <v>#N/A</v>
      </c>
    </row>
    <row r="369" spans="1:6" ht="14.25" customHeight="1">
      <c r="A369" s="78">
        <f>'RAW MATERIALS'!B111</f>
        <v>0</v>
      </c>
      <c r="B369" s="111">
        <f>SUMPRODUCT(('Materials bought'!$A$4:$A$3999=$A369)*('Materials bought'!$B$4:$B$3999))-SUMPRODUCT(('Materials used'!$A$4:$A$4297=$A369)*('Materials used'!$B$4:$B$4297))</f>
        <v>0</v>
      </c>
      <c r="C369" s="112" t="e">
        <f>VLOOKUP(A369,'RAW MATERIALS'!$B$4:$H$206,3,FALSE)</f>
        <v>#N/A</v>
      </c>
      <c r="D369" s="113" t="e">
        <f t="shared" si="10"/>
        <v>#N/A</v>
      </c>
      <c r="E369" s="128">
        <f t="shared" si="11"/>
        <v>0</v>
      </c>
      <c r="F369" s="112" t="e">
        <f>VLOOKUP(A369,'RAW MATERIALS'!$B$4:$I$206,5,FALSE)</f>
        <v>#N/A</v>
      </c>
    </row>
    <row r="370" spans="1:6" ht="14.25" customHeight="1">
      <c r="A370" s="78">
        <f>'RAW MATERIALS'!B112</f>
        <v>0</v>
      </c>
      <c r="B370" s="111">
        <f>SUMPRODUCT(('Materials bought'!$A$4:$A$3999=$A370)*('Materials bought'!$B$4:$B$3999))-SUMPRODUCT(('Materials used'!$A$4:$A$4297=$A370)*('Materials used'!$B$4:$B$4297))</f>
        <v>0</v>
      </c>
      <c r="C370" s="112" t="e">
        <f>VLOOKUP(A370,'RAW MATERIALS'!$B$4:$H$206,3,FALSE)</f>
        <v>#N/A</v>
      </c>
      <c r="D370" s="113" t="e">
        <f t="shared" si="10"/>
        <v>#N/A</v>
      </c>
      <c r="E370" s="128">
        <f t="shared" si="11"/>
        <v>0</v>
      </c>
      <c r="F370" s="112" t="e">
        <f>VLOOKUP(A370,'RAW MATERIALS'!$B$4:$I$206,5,FALSE)</f>
        <v>#N/A</v>
      </c>
    </row>
    <row r="371" spans="1:6" ht="14.25" customHeight="1">
      <c r="A371" s="78">
        <f>'RAW MATERIALS'!B113</f>
        <v>0</v>
      </c>
      <c r="B371" s="111">
        <f>SUMPRODUCT(('Materials bought'!$A$4:$A$3999=$A371)*('Materials bought'!$B$4:$B$3999))-SUMPRODUCT(('Materials used'!$A$4:$A$4297=$A371)*('Materials used'!$B$4:$B$4297))</f>
        <v>0</v>
      </c>
      <c r="C371" s="112" t="e">
        <f>VLOOKUP(A371,'RAW MATERIALS'!$B$4:$H$206,3,FALSE)</f>
        <v>#N/A</v>
      </c>
      <c r="D371" s="113" t="e">
        <f t="shared" si="10"/>
        <v>#N/A</v>
      </c>
      <c r="E371" s="128">
        <f t="shared" si="11"/>
        <v>0</v>
      </c>
      <c r="F371" s="112" t="e">
        <f>VLOOKUP(A371,'RAW MATERIALS'!$B$4:$I$206,5,FALSE)</f>
        <v>#N/A</v>
      </c>
    </row>
    <row r="372" spans="1:6" ht="14.25" customHeight="1">
      <c r="A372" s="78">
        <f>'RAW MATERIALS'!B114</f>
        <v>0</v>
      </c>
      <c r="B372" s="111">
        <f>SUMPRODUCT(('Materials bought'!$A$4:$A$3999=$A372)*('Materials bought'!$B$4:$B$3999))-SUMPRODUCT(('Materials used'!$A$4:$A$4297=$A372)*('Materials used'!$B$4:$B$4297))</f>
        <v>0</v>
      </c>
      <c r="C372" s="112" t="e">
        <f>VLOOKUP(A372,'RAW MATERIALS'!$B$4:$H$206,3,FALSE)</f>
        <v>#N/A</v>
      </c>
      <c r="D372" s="113" t="e">
        <f t="shared" si="10"/>
        <v>#N/A</v>
      </c>
      <c r="E372" s="128">
        <f t="shared" si="11"/>
        <v>0</v>
      </c>
      <c r="F372" s="112" t="e">
        <f>VLOOKUP(A372,'RAW MATERIALS'!$B$4:$I$206,5,FALSE)</f>
        <v>#N/A</v>
      </c>
    </row>
    <row r="373" spans="1:6" ht="14.25" customHeight="1">
      <c r="A373" s="78">
        <f>'RAW MATERIALS'!B115</f>
        <v>0</v>
      </c>
      <c r="B373" s="111">
        <f>SUMPRODUCT(('Materials bought'!$A$4:$A$3999=$A373)*('Materials bought'!$B$4:$B$3999))-SUMPRODUCT(('Materials used'!$A$4:$A$4297=$A373)*('Materials used'!$B$4:$B$4297))</f>
        <v>0</v>
      </c>
      <c r="C373" s="112" t="e">
        <f>VLOOKUP(A373,'RAW MATERIALS'!$B$4:$H$206,3,FALSE)</f>
        <v>#N/A</v>
      </c>
      <c r="D373" s="113" t="e">
        <f t="shared" si="10"/>
        <v>#N/A</v>
      </c>
      <c r="E373" s="128">
        <f t="shared" si="11"/>
        <v>0</v>
      </c>
      <c r="F373" s="112" t="e">
        <f>VLOOKUP(A373,'RAW MATERIALS'!$B$4:$I$206,5,FALSE)</f>
        <v>#N/A</v>
      </c>
    </row>
    <row r="374" spans="1:6" ht="14.25" customHeight="1">
      <c r="A374" s="78">
        <f>'RAW MATERIALS'!B116</f>
        <v>0</v>
      </c>
      <c r="B374" s="111">
        <f>SUMPRODUCT(('Materials bought'!$A$4:$A$3999=$A374)*('Materials bought'!$B$4:$B$3999))-SUMPRODUCT(('Materials used'!$A$4:$A$4297=$A374)*('Materials used'!$B$4:$B$4297))</f>
        <v>0</v>
      </c>
      <c r="C374" s="112" t="e">
        <f>VLOOKUP(A374,'RAW MATERIALS'!$B$4:$H$206,3,FALSE)</f>
        <v>#N/A</v>
      </c>
      <c r="D374" s="113" t="e">
        <f t="shared" si="10"/>
        <v>#N/A</v>
      </c>
      <c r="E374" s="128">
        <f t="shared" si="11"/>
        <v>0</v>
      </c>
      <c r="F374" s="112" t="e">
        <f>VLOOKUP(A374,'RAW MATERIALS'!$B$4:$I$206,5,FALSE)</f>
        <v>#N/A</v>
      </c>
    </row>
    <row r="375" spans="1:6" ht="14.25" customHeight="1">
      <c r="A375" s="78">
        <f>'RAW MATERIALS'!B117</f>
        <v>0</v>
      </c>
      <c r="B375" s="111">
        <f>SUMPRODUCT(('Materials bought'!$A$4:$A$3999=$A375)*('Materials bought'!$B$4:$B$3999))-SUMPRODUCT(('Materials used'!$A$4:$A$4297=$A375)*('Materials used'!$B$4:$B$4297))</f>
        <v>0</v>
      </c>
      <c r="C375" s="112" t="e">
        <f>VLOOKUP(A375,'RAW MATERIALS'!$B$4:$H$206,3,FALSE)</f>
        <v>#N/A</v>
      </c>
      <c r="D375" s="113" t="e">
        <f t="shared" si="10"/>
        <v>#N/A</v>
      </c>
      <c r="E375" s="128">
        <f t="shared" si="11"/>
        <v>0</v>
      </c>
      <c r="F375" s="112" t="e">
        <f>VLOOKUP(A375,'RAW MATERIALS'!$B$4:$I$206,5,FALSE)</f>
        <v>#N/A</v>
      </c>
    </row>
    <row r="376" spans="1:6" ht="14.25" customHeight="1">
      <c r="A376" s="78">
        <f>'RAW MATERIALS'!B118</f>
        <v>0</v>
      </c>
      <c r="B376" s="111">
        <f>SUMPRODUCT(('Materials bought'!$A$4:$A$3999=$A376)*('Materials bought'!$B$4:$B$3999))-SUMPRODUCT(('Materials used'!$A$4:$A$4297=$A376)*('Materials used'!$B$4:$B$4297))</f>
        <v>0</v>
      </c>
      <c r="C376" s="112" t="e">
        <f>VLOOKUP(A376,'RAW MATERIALS'!$B$4:$H$206,3,FALSE)</f>
        <v>#N/A</v>
      </c>
      <c r="D376" s="113" t="e">
        <f t="shared" si="10"/>
        <v>#N/A</v>
      </c>
      <c r="E376" s="128">
        <f t="shared" si="11"/>
        <v>0</v>
      </c>
      <c r="F376" s="112" t="e">
        <f>VLOOKUP(A376,'RAW MATERIALS'!$B$4:$I$206,5,FALSE)</f>
        <v>#N/A</v>
      </c>
    </row>
    <row r="377" spans="1:6" ht="14.25" customHeight="1">
      <c r="A377" s="78">
        <f>'RAW MATERIALS'!B119</f>
        <v>0</v>
      </c>
      <c r="B377" s="111">
        <f>SUMPRODUCT(('Materials bought'!$A$4:$A$3999=$A377)*('Materials bought'!$B$4:$B$3999))-SUMPRODUCT(('Materials used'!$A$4:$A$4297=$A377)*('Materials used'!$B$4:$B$4297))</f>
        <v>0</v>
      </c>
      <c r="C377" s="112" t="e">
        <f>VLOOKUP(A377,'RAW MATERIALS'!$B$4:$H$206,3,FALSE)</f>
        <v>#N/A</v>
      </c>
      <c r="D377" s="113" t="e">
        <f t="shared" si="10"/>
        <v>#N/A</v>
      </c>
      <c r="E377" s="128">
        <f t="shared" si="11"/>
        <v>0</v>
      </c>
      <c r="F377" s="112" t="e">
        <f>VLOOKUP(A377,'RAW MATERIALS'!$B$4:$I$206,5,FALSE)</f>
        <v>#N/A</v>
      </c>
    </row>
    <row r="378" spans="1:6" ht="14.25" customHeight="1">
      <c r="A378" s="78">
        <f>'RAW MATERIALS'!B120</f>
        <v>0</v>
      </c>
      <c r="B378" s="111">
        <f>SUMPRODUCT(('Materials bought'!$A$4:$A$3999=$A378)*('Materials bought'!$B$4:$B$3999))-SUMPRODUCT(('Materials used'!$A$4:$A$4297=$A378)*('Materials used'!$B$4:$B$4297))</f>
        <v>0</v>
      </c>
      <c r="C378" s="112" t="e">
        <f>VLOOKUP(A378,'RAW MATERIALS'!$B$4:$H$206,3,FALSE)</f>
        <v>#N/A</v>
      </c>
      <c r="D378" s="113" t="e">
        <f t="shared" si="10"/>
        <v>#N/A</v>
      </c>
      <c r="E378" s="128">
        <f t="shared" si="11"/>
        <v>0</v>
      </c>
      <c r="F378" s="112" t="e">
        <f>VLOOKUP(A378,'RAW MATERIALS'!$B$4:$I$206,5,FALSE)</f>
        <v>#N/A</v>
      </c>
    </row>
    <row r="379" spans="1:6" ht="14.25" customHeight="1">
      <c r="A379" s="78">
        <f>'RAW MATERIALS'!B121</f>
        <v>0</v>
      </c>
      <c r="B379" s="111">
        <f>SUMPRODUCT(('Materials bought'!$A$4:$A$3999=$A379)*('Materials bought'!$B$4:$B$3999))-SUMPRODUCT(('Materials used'!$A$4:$A$4297=$A379)*('Materials used'!$B$4:$B$4297))</f>
        <v>0</v>
      </c>
      <c r="C379" s="112" t="e">
        <f>VLOOKUP(A379,'RAW MATERIALS'!$B$4:$H$206,3,FALSE)</f>
        <v>#N/A</v>
      </c>
      <c r="D379" s="113" t="e">
        <f t="shared" si="10"/>
        <v>#N/A</v>
      </c>
      <c r="E379" s="128">
        <f t="shared" si="11"/>
        <v>0</v>
      </c>
      <c r="F379" s="112" t="e">
        <f>VLOOKUP(A379,'RAW MATERIALS'!$B$4:$I$206,5,FALSE)</f>
        <v>#N/A</v>
      </c>
    </row>
    <row r="380" spans="1:6" ht="14.25" customHeight="1">
      <c r="A380" s="78">
        <f>'RAW MATERIALS'!B122</f>
        <v>0</v>
      </c>
      <c r="B380" s="111">
        <f>SUMPRODUCT(('Materials bought'!$A$4:$A$3999=$A380)*('Materials bought'!$B$4:$B$3999))-SUMPRODUCT(('Materials used'!$A$4:$A$4297=$A380)*('Materials used'!$B$4:$B$4297))</f>
        <v>0</v>
      </c>
      <c r="C380" s="112" t="e">
        <f>VLOOKUP(A380,'RAW MATERIALS'!$B$4:$H$206,3,FALSE)</f>
        <v>#N/A</v>
      </c>
      <c r="D380" s="113" t="e">
        <f t="shared" si="10"/>
        <v>#N/A</v>
      </c>
      <c r="E380" s="128">
        <f t="shared" si="11"/>
        <v>0</v>
      </c>
      <c r="F380" s="112" t="e">
        <f>VLOOKUP(A380,'RAW MATERIALS'!$B$4:$I$206,5,FALSE)</f>
        <v>#N/A</v>
      </c>
    </row>
    <row r="381" spans="1:6" ht="14.25" customHeight="1">
      <c r="A381" s="78">
        <f>'RAW MATERIALS'!B123</f>
        <v>0</v>
      </c>
      <c r="B381" s="111">
        <f>SUMPRODUCT(('Materials bought'!$A$4:$A$3999=$A381)*('Materials bought'!$B$4:$B$3999))-SUMPRODUCT(('Materials used'!$A$4:$A$4297=$A381)*('Materials used'!$B$4:$B$4297))</f>
        <v>0</v>
      </c>
      <c r="C381" s="112" t="e">
        <f>VLOOKUP(A381,'RAW MATERIALS'!$B$4:$H$206,3,FALSE)</f>
        <v>#N/A</v>
      </c>
      <c r="D381" s="113" t="e">
        <f t="shared" si="10"/>
        <v>#N/A</v>
      </c>
      <c r="E381" s="128">
        <f t="shared" si="11"/>
        <v>0</v>
      </c>
      <c r="F381" s="112" t="e">
        <f>VLOOKUP(A381,'RAW MATERIALS'!$B$4:$I$206,5,FALSE)</f>
        <v>#N/A</v>
      </c>
    </row>
    <row r="382" spans="1:6" ht="14.25" customHeight="1">
      <c r="A382" s="78">
        <f>'RAW MATERIALS'!B124</f>
        <v>0</v>
      </c>
      <c r="B382" s="111">
        <f>SUMPRODUCT(('Materials bought'!$A$4:$A$3999=$A382)*('Materials bought'!$B$4:$B$3999))-SUMPRODUCT(('Materials used'!$A$4:$A$4297=$A382)*('Materials used'!$B$4:$B$4297))</f>
        <v>0</v>
      </c>
      <c r="C382" s="112" t="e">
        <f>VLOOKUP(A382,'RAW MATERIALS'!$B$4:$H$206,3,FALSE)</f>
        <v>#N/A</v>
      </c>
      <c r="D382" s="113" t="e">
        <f t="shared" si="10"/>
        <v>#N/A</v>
      </c>
      <c r="E382" s="128">
        <f t="shared" si="11"/>
        <v>0</v>
      </c>
      <c r="F382" s="112" t="e">
        <f>VLOOKUP(A382,'RAW MATERIALS'!$B$4:$I$206,5,FALSE)</f>
        <v>#N/A</v>
      </c>
    </row>
    <row r="383" spans="1:6" ht="14.25" customHeight="1">
      <c r="A383" s="78">
        <f>'RAW MATERIALS'!B125</f>
        <v>0</v>
      </c>
      <c r="B383" s="111">
        <f>SUMPRODUCT(('Materials bought'!$A$4:$A$3999=$A383)*('Materials bought'!$B$4:$B$3999))-SUMPRODUCT(('Materials used'!$A$4:$A$4297=$A383)*('Materials used'!$B$4:$B$4297))</f>
        <v>0</v>
      </c>
      <c r="C383" s="112" t="e">
        <f>VLOOKUP(A383,'RAW MATERIALS'!$B$4:$H$206,3,FALSE)</f>
        <v>#N/A</v>
      </c>
      <c r="D383" s="113" t="e">
        <f t="shared" si="10"/>
        <v>#N/A</v>
      </c>
      <c r="E383" s="128">
        <f t="shared" si="11"/>
        <v>0</v>
      </c>
      <c r="F383" s="112" t="e">
        <f>VLOOKUP(A383,'RAW MATERIALS'!$B$4:$I$206,5,FALSE)</f>
        <v>#N/A</v>
      </c>
    </row>
    <row r="384" spans="1:6" ht="14.25" customHeight="1">
      <c r="A384" s="78">
        <f>'RAW MATERIALS'!B126</f>
        <v>0</v>
      </c>
      <c r="B384" s="111">
        <f>SUMPRODUCT(('Materials bought'!$A$4:$A$3999=$A384)*('Materials bought'!$B$4:$B$3999))-SUMPRODUCT(('Materials used'!$A$4:$A$4297=$A384)*('Materials used'!$B$4:$B$4297))</f>
        <v>0</v>
      </c>
      <c r="C384" s="112" t="e">
        <f>VLOOKUP(A384,'RAW MATERIALS'!$B$4:$H$206,3,FALSE)</f>
        <v>#N/A</v>
      </c>
      <c r="D384" s="113" t="e">
        <f t="shared" si="10"/>
        <v>#N/A</v>
      </c>
      <c r="E384" s="128">
        <f t="shared" si="11"/>
        <v>0</v>
      </c>
      <c r="F384" s="112" t="e">
        <f>VLOOKUP(A384,'RAW MATERIALS'!$B$4:$I$206,5,FALSE)</f>
        <v>#N/A</v>
      </c>
    </row>
    <row r="385" spans="1:6" ht="14.25" customHeight="1">
      <c r="A385" s="78">
        <f>'RAW MATERIALS'!B127</f>
        <v>0</v>
      </c>
      <c r="B385" s="111">
        <f>SUMPRODUCT(('Materials bought'!$A$4:$A$3999=$A385)*('Materials bought'!$B$4:$B$3999))-SUMPRODUCT(('Materials used'!$A$4:$A$4297=$A385)*('Materials used'!$B$4:$B$4297))</f>
        <v>0</v>
      </c>
      <c r="C385" s="112" t="e">
        <f>VLOOKUP(A385,'RAW MATERIALS'!$B$4:$H$206,3,FALSE)</f>
        <v>#N/A</v>
      </c>
      <c r="D385" s="113" t="e">
        <f t="shared" si="10"/>
        <v>#N/A</v>
      </c>
      <c r="E385" s="128">
        <f t="shared" si="11"/>
        <v>0</v>
      </c>
      <c r="F385" s="112" t="e">
        <f>VLOOKUP(A385,'RAW MATERIALS'!$B$4:$I$206,5,FALSE)</f>
        <v>#N/A</v>
      </c>
    </row>
    <row r="386" spans="1:6" ht="14.25" customHeight="1">
      <c r="A386" s="78">
        <f>'RAW MATERIALS'!B128</f>
        <v>0</v>
      </c>
      <c r="B386" s="111">
        <f>SUMPRODUCT(('Materials bought'!$A$4:$A$3999=$A386)*('Materials bought'!$B$4:$B$3999))-SUMPRODUCT(('Materials used'!$A$4:$A$4297=$A386)*('Materials used'!$B$4:$B$4297))</f>
        <v>0</v>
      </c>
      <c r="C386" s="112" t="e">
        <f>VLOOKUP(A386,'RAW MATERIALS'!$B$4:$H$206,3,FALSE)</f>
        <v>#N/A</v>
      </c>
      <c r="D386" s="113" t="e">
        <f t="shared" si="10"/>
        <v>#N/A</v>
      </c>
      <c r="E386" s="128">
        <f t="shared" si="11"/>
        <v>0</v>
      </c>
      <c r="F386" s="112" t="e">
        <f>VLOOKUP(A386,'RAW MATERIALS'!$B$4:$I$206,5,FALSE)</f>
        <v>#N/A</v>
      </c>
    </row>
    <row r="387" spans="1:6" ht="14.25" customHeight="1">
      <c r="A387" s="78">
        <f>'RAW MATERIALS'!B129</f>
        <v>0</v>
      </c>
      <c r="B387" s="111">
        <f>SUMPRODUCT(('Materials bought'!$A$4:$A$3999=$A387)*('Materials bought'!$B$4:$B$3999))-SUMPRODUCT(('Materials used'!$A$4:$A$4297=$A387)*('Materials used'!$B$4:$B$4297))</f>
        <v>0</v>
      </c>
      <c r="C387" s="112" t="e">
        <f>VLOOKUP(A387,'RAW MATERIALS'!$B$4:$H$206,3,FALSE)</f>
        <v>#N/A</v>
      </c>
      <c r="D387" s="113" t="e">
        <f t="shared" si="10"/>
        <v>#N/A</v>
      </c>
      <c r="E387" s="128">
        <f t="shared" si="11"/>
        <v>0</v>
      </c>
      <c r="F387" s="112" t="e">
        <f>VLOOKUP(A387,'RAW MATERIALS'!$B$4:$I$206,5,FALSE)</f>
        <v>#N/A</v>
      </c>
    </row>
    <row r="388" spans="1:6" ht="14.25" customHeight="1">
      <c r="A388" s="78">
        <f>'RAW MATERIALS'!B130</f>
        <v>0</v>
      </c>
      <c r="B388" s="111">
        <f>SUMPRODUCT(('Materials bought'!$A$4:$A$3999=$A388)*('Materials bought'!$B$4:$B$3999))-SUMPRODUCT(('Materials used'!$A$4:$A$4297=$A388)*('Materials used'!$B$4:$B$4297))</f>
        <v>0</v>
      </c>
      <c r="C388" s="112" t="e">
        <f>VLOOKUP(A388,'RAW MATERIALS'!$B$4:$H$206,3,FALSE)</f>
        <v>#N/A</v>
      </c>
      <c r="D388" s="113" t="e">
        <f t="shared" si="10"/>
        <v>#N/A</v>
      </c>
      <c r="E388" s="128">
        <f t="shared" si="11"/>
        <v>0</v>
      </c>
      <c r="F388" s="112" t="e">
        <f>VLOOKUP(A388,'RAW MATERIALS'!$B$4:$I$206,5,FALSE)</f>
        <v>#N/A</v>
      </c>
    </row>
    <row r="389" spans="1:6" ht="14.25" customHeight="1">
      <c r="A389" s="78">
        <f>'RAW MATERIALS'!B131</f>
        <v>0</v>
      </c>
      <c r="B389" s="111">
        <f>SUMPRODUCT(('Materials bought'!$A$4:$A$3999=$A389)*('Materials bought'!$B$4:$B$3999))-SUMPRODUCT(('Materials used'!$A$4:$A$4297=$A389)*('Materials used'!$B$4:$B$4297))</f>
        <v>0</v>
      </c>
      <c r="C389" s="112" t="e">
        <f>VLOOKUP(A389,'RAW MATERIALS'!$B$4:$H$206,3,FALSE)</f>
        <v>#N/A</v>
      </c>
      <c r="D389" s="113" t="e">
        <f t="shared" ref="D389:D452" si="12">B389*C389</f>
        <v>#N/A</v>
      </c>
      <c r="E389" s="128">
        <f t="shared" ref="E389:E452" si="13">IFERROR(D389,0)</f>
        <v>0</v>
      </c>
      <c r="F389" s="112" t="e">
        <f>VLOOKUP(A389,'RAW MATERIALS'!$B$4:$I$206,5,FALSE)</f>
        <v>#N/A</v>
      </c>
    </row>
    <row r="390" spans="1:6" ht="14.25" customHeight="1">
      <c r="A390" s="78">
        <f>'RAW MATERIALS'!B132</f>
        <v>0</v>
      </c>
      <c r="B390" s="111">
        <f>SUMPRODUCT(('Materials bought'!$A$4:$A$3999=$A390)*('Materials bought'!$B$4:$B$3999))-SUMPRODUCT(('Materials used'!$A$4:$A$4297=$A390)*('Materials used'!$B$4:$B$4297))</f>
        <v>0</v>
      </c>
      <c r="C390" s="112" t="e">
        <f>VLOOKUP(A390,'RAW MATERIALS'!$B$4:$H$206,3,FALSE)</f>
        <v>#N/A</v>
      </c>
      <c r="D390" s="113" t="e">
        <f t="shared" si="12"/>
        <v>#N/A</v>
      </c>
      <c r="E390" s="128">
        <f t="shared" si="13"/>
        <v>0</v>
      </c>
      <c r="F390" s="112" t="e">
        <f>VLOOKUP(A390,'RAW MATERIALS'!$B$4:$I$206,5,FALSE)</f>
        <v>#N/A</v>
      </c>
    </row>
    <row r="391" spans="1:6" ht="14.25" customHeight="1">
      <c r="A391" s="78">
        <f>'RAW MATERIALS'!B133</f>
        <v>0</v>
      </c>
      <c r="B391" s="111">
        <f>SUMPRODUCT(('Materials bought'!$A$4:$A$3999=$A391)*('Materials bought'!$B$4:$B$3999))-SUMPRODUCT(('Materials used'!$A$4:$A$4297=$A391)*('Materials used'!$B$4:$B$4297))</f>
        <v>0</v>
      </c>
      <c r="C391" s="112" t="e">
        <f>VLOOKUP(A391,'RAW MATERIALS'!$B$4:$H$206,3,FALSE)</f>
        <v>#N/A</v>
      </c>
      <c r="D391" s="113" t="e">
        <f t="shared" si="12"/>
        <v>#N/A</v>
      </c>
      <c r="E391" s="128">
        <f t="shared" si="13"/>
        <v>0</v>
      </c>
      <c r="F391" s="112" t="e">
        <f>VLOOKUP(A391,'RAW MATERIALS'!$B$4:$I$206,5,FALSE)</f>
        <v>#N/A</v>
      </c>
    </row>
    <row r="392" spans="1:6" ht="14.25" customHeight="1">
      <c r="A392" s="78">
        <f>'RAW MATERIALS'!B134</f>
        <v>0</v>
      </c>
      <c r="B392" s="111">
        <f>SUMPRODUCT(('Materials bought'!$A$4:$A$3999=$A392)*('Materials bought'!$B$4:$B$3999))-SUMPRODUCT(('Materials used'!$A$4:$A$4297=$A392)*('Materials used'!$B$4:$B$4297))</f>
        <v>0</v>
      </c>
      <c r="C392" s="112" t="e">
        <f>VLOOKUP(A392,'RAW MATERIALS'!$B$4:$H$206,3,FALSE)</f>
        <v>#N/A</v>
      </c>
      <c r="D392" s="113" t="e">
        <f t="shared" si="12"/>
        <v>#N/A</v>
      </c>
      <c r="E392" s="128">
        <f t="shared" si="13"/>
        <v>0</v>
      </c>
      <c r="F392" s="112" t="e">
        <f>VLOOKUP(A392,'RAW MATERIALS'!$B$4:$I$206,5,FALSE)</f>
        <v>#N/A</v>
      </c>
    </row>
    <row r="393" spans="1:6" ht="14.25" customHeight="1">
      <c r="A393" s="78">
        <f>'RAW MATERIALS'!B135</f>
        <v>0</v>
      </c>
      <c r="B393" s="111">
        <f>SUMPRODUCT(('Materials bought'!$A$4:$A$3999=$A393)*('Materials bought'!$B$4:$B$3999))-SUMPRODUCT(('Materials used'!$A$4:$A$4297=$A393)*('Materials used'!$B$4:$B$4297))</f>
        <v>0</v>
      </c>
      <c r="C393" s="112" t="e">
        <f>VLOOKUP(A393,'RAW MATERIALS'!$B$4:$H$206,3,FALSE)</f>
        <v>#N/A</v>
      </c>
      <c r="D393" s="113" t="e">
        <f t="shared" si="12"/>
        <v>#N/A</v>
      </c>
      <c r="E393" s="128">
        <f t="shared" si="13"/>
        <v>0</v>
      </c>
      <c r="F393" s="112" t="e">
        <f>VLOOKUP(A393,'RAW MATERIALS'!$B$4:$I$206,5,FALSE)</f>
        <v>#N/A</v>
      </c>
    </row>
    <row r="394" spans="1:6" ht="14.25" customHeight="1">
      <c r="A394" s="78">
        <f>'RAW MATERIALS'!B136</f>
        <v>0</v>
      </c>
      <c r="B394" s="111">
        <f>SUMPRODUCT(('Materials bought'!$A$4:$A$3999=$A394)*('Materials bought'!$B$4:$B$3999))-SUMPRODUCT(('Materials used'!$A$4:$A$4297=$A394)*('Materials used'!$B$4:$B$4297))</f>
        <v>0</v>
      </c>
      <c r="C394" s="112" t="e">
        <f>VLOOKUP(A394,'RAW MATERIALS'!$B$4:$H$206,3,FALSE)</f>
        <v>#N/A</v>
      </c>
      <c r="D394" s="113" t="e">
        <f t="shared" si="12"/>
        <v>#N/A</v>
      </c>
      <c r="E394" s="128">
        <f t="shared" si="13"/>
        <v>0</v>
      </c>
      <c r="F394" s="112" t="e">
        <f>VLOOKUP(A394,'RAW MATERIALS'!$B$4:$I$206,5,FALSE)</f>
        <v>#N/A</v>
      </c>
    </row>
    <row r="395" spans="1:6" ht="14.25" customHeight="1">
      <c r="A395" s="78">
        <f>'RAW MATERIALS'!B137</f>
        <v>0</v>
      </c>
      <c r="B395" s="111">
        <f>SUMPRODUCT(('Materials bought'!$A$4:$A$3999=$A395)*('Materials bought'!$B$4:$B$3999))-SUMPRODUCT(('Materials used'!$A$4:$A$4297=$A395)*('Materials used'!$B$4:$B$4297))</f>
        <v>0</v>
      </c>
      <c r="C395" s="112" t="e">
        <f>VLOOKUP(A395,'RAW MATERIALS'!$B$4:$H$206,3,FALSE)</f>
        <v>#N/A</v>
      </c>
      <c r="D395" s="113" t="e">
        <f t="shared" si="12"/>
        <v>#N/A</v>
      </c>
      <c r="E395" s="128">
        <f t="shared" si="13"/>
        <v>0</v>
      </c>
      <c r="F395" s="112" t="e">
        <f>VLOOKUP(A395,'RAW MATERIALS'!$B$4:$I$206,5,FALSE)</f>
        <v>#N/A</v>
      </c>
    </row>
    <row r="396" spans="1:6" ht="14.25" customHeight="1">
      <c r="A396" s="78">
        <f>'RAW MATERIALS'!B138</f>
        <v>0</v>
      </c>
      <c r="B396" s="111">
        <f>SUMPRODUCT(('Materials bought'!$A$4:$A$3999=$A396)*('Materials bought'!$B$4:$B$3999))-SUMPRODUCT(('Materials used'!$A$4:$A$4297=$A396)*('Materials used'!$B$4:$B$4297))</f>
        <v>0</v>
      </c>
      <c r="C396" s="112" t="e">
        <f>VLOOKUP(A396,'RAW MATERIALS'!$B$4:$H$206,3,FALSE)</f>
        <v>#N/A</v>
      </c>
      <c r="D396" s="113" t="e">
        <f t="shared" si="12"/>
        <v>#N/A</v>
      </c>
      <c r="E396" s="128">
        <f t="shared" si="13"/>
        <v>0</v>
      </c>
      <c r="F396" s="112" t="e">
        <f>VLOOKUP(A396,'RAW MATERIALS'!$B$4:$I$206,5,FALSE)</f>
        <v>#N/A</v>
      </c>
    </row>
    <row r="397" spans="1:6" ht="14.25" customHeight="1">
      <c r="A397" s="78">
        <f>'RAW MATERIALS'!B139</f>
        <v>0</v>
      </c>
      <c r="B397" s="111">
        <f>SUMPRODUCT(('Materials bought'!$A$4:$A$3999=$A397)*('Materials bought'!$B$4:$B$3999))-SUMPRODUCT(('Materials used'!$A$4:$A$4297=$A397)*('Materials used'!$B$4:$B$4297))</f>
        <v>0</v>
      </c>
      <c r="C397" s="112" t="e">
        <f>VLOOKUP(A397,'RAW MATERIALS'!$B$4:$H$206,3,FALSE)</f>
        <v>#N/A</v>
      </c>
      <c r="D397" s="113" t="e">
        <f t="shared" si="12"/>
        <v>#N/A</v>
      </c>
      <c r="E397" s="128">
        <f t="shared" si="13"/>
        <v>0</v>
      </c>
      <c r="F397" s="112" t="e">
        <f>VLOOKUP(A397,'RAW MATERIALS'!$B$4:$I$206,5,FALSE)</f>
        <v>#N/A</v>
      </c>
    </row>
    <row r="398" spans="1:6" ht="14.25" customHeight="1">
      <c r="A398" s="78">
        <f>'RAW MATERIALS'!B140</f>
        <v>0</v>
      </c>
      <c r="B398" s="111">
        <f>SUMPRODUCT(('Materials bought'!$A$4:$A$3999=$A398)*('Materials bought'!$B$4:$B$3999))-SUMPRODUCT(('Materials used'!$A$4:$A$4297=$A398)*('Materials used'!$B$4:$B$4297))</f>
        <v>0</v>
      </c>
      <c r="C398" s="112" t="e">
        <f>VLOOKUP(A398,'RAW MATERIALS'!$B$4:$H$206,3,FALSE)</f>
        <v>#N/A</v>
      </c>
      <c r="D398" s="113" t="e">
        <f t="shared" si="12"/>
        <v>#N/A</v>
      </c>
      <c r="E398" s="128">
        <f t="shared" si="13"/>
        <v>0</v>
      </c>
      <c r="F398" s="112" t="e">
        <f>VLOOKUP(A398,'RAW MATERIALS'!$B$4:$I$206,5,FALSE)</f>
        <v>#N/A</v>
      </c>
    </row>
    <row r="399" spans="1:6" ht="14.25" customHeight="1">
      <c r="A399" s="78">
        <f>'RAW MATERIALS'!B141</f>
        <v>0</v>
      </c>
      <c r="B399" s="111">
        <f>SUMPRODUCT(('Materials bought'!$A$4:$A$3999=$A399)*('Materials bought'!$B$4:$B$3999))-SUMPRODUCT(('Materials used'!$A$4:$A$4297=$A399)*('Materials used'!$B$4:$B$4297))</f>
        <v>0</v>
      </c>
      <c r="C399" s="112" t="e">
        <f>VLOOKUP(A399,'RAW MATERIALS'!$B$4:$H$206,3,FALSE)</f>
        <v>#N/A</v>
      </c>
      <c r="D399" s="113" t="e">
        <f t="shared" si="12"/>
        <v>#N/A</v>
      </c>
      <c r="E399" s="128">
        <f t="shared" si="13"/>
        <v>0</v>
      </c>
      <c r="F399" s="112" t="e">
        <f>VLOOKUP(A399,'RAW MATERIALS'!$B$4:$I$206,5,FALSE)</f>
        <v>#N/A</v>
      </c>
    </row>
    <row r="400" spans="1:6" ht="14.25" customHeight="1">
      <c r="A400" s="78">
        <f>'RAW MATERIALS'!B142</f>
        <v>0</v>
      </c>
      <c r="B400" s="111">
        <f>SUMPRODUCT(('Materials bought'!$A$4:$A$3999=$A400)*('Materials bought'!$B$4:$B$3999))-SUMPRODUCT(('Materials used'!$A$4:$A$4297=$A400)*('Materials used'!$B$4:$B$4297))</f>
        <v>0</v>
      </c>
      <c r="C400" s="112" t="e">
        <f>VLOOKUP(A400,'RAW MATERIALS'!$B$4:$H$206,3,FALSE)</f>
        <v>#N/A</v>
      </c>
      <c r="D400" s="113" t="e">
        <f t="shared" si="12"/>
        <v>#N/A</v>
      </c>
      <c r="E400" s="128">
        <f t="shared" si="13"/>
        <v>0</v>
      </c>
      <c r="F400" s="112" t="e">
        <f>VLOOKUP(A400,'RAW MATERIALS'!$B$4:$I$206,5,FALSE)</f>
        <v>#N/A</v>
      </c>
    </row>
    <row r="401" spans="1:6" ht="14.25" customHeight="1">
      <c r="A401" s="78">
        <f>'RAW MATERIALS'!B143</f>
        <v>0</v>
      </c>
      <c r="B401" s="111">
        <f>SUMPRODUCT(('Materials bought'!$A$4:$A$3999=$A401)*('Materials bought'!$B$4:$B$3999))-SUMPRODUCT(('Materials used'!$A$4:$A$4297=$A401)*('Materials used'!$B$4:$B$4297))</f>
        <v>0</v>
      </c>
      <c r="C401" s="112" t="e">
        <f>VLOOKUP(A401,'RAW MATERIALS'!$B$4:$H$206,3,FALSE)</f>
        <v>#N/A</v>
      </c>
      <c r="D401" s="113" t="e">
        <f t="shared" si="12"/>
        <v>#N/A</v>
      </c>
      <c r="E401" s="128">
        <f t="shared" si="13"/>
        <v>0</v>
      </c>
      <c r="F401" s="112" t="e">
        <f>VLOOKUP(A401,'RAW MATERIALS'!$B$4:$I$206,5,FALSE)</f>
        <v>#N/A</v>
      </c>
    </row>
    <row r="402" spans="1:6" ht="14.25" customHeight="1">
      <c r="A402" s="78">
        <f>'RAW MATERIALS'!B144</f>
        <v>0</v>
      </c>
      <c r="B402" s="111">
        <f>SUMPRODUCT(('Materials bought'!$A$4:$A$3999=$A402)*('Materials bought'!$B$4:$B$3999))-SUMPRODUCT(('Materials used'!$A$4:$A$4297=$A402)*('Materials used'!$B$4:$B$4297))</f>
        <v>0</v>
      </c>
      <c r="C402" s="112" t="e">
        <f>VLOOKUP(A402,'RAW MATERIALS'!$B$4:$H$206,3,FALSE)</f>
        <v>#N/A</v>
      </c>
      <c r="D402" s="113" t="e">
        <f t="shared" si="12"/>
        <v>#N/A</v>
      </c>
      <c r="E402" s="128">
        <f t="shared" si="13"/>
        <v>0</v>
      </c>
      <c r="F402" s="112" t="e">
        <f>VLOOKUP(A402,'RAW MATERIALS'!$B$4:$I$206,5,FALSE)</f>
        <v>#N/A</v>
      </c>
    </row>
    <row r="403" spans="1:6" ht="14.25" customHeight="1">
      <c r="A403" s="78">
        <f>'RAW MATERIALS'!B145</f>
        <v>0</v>
      </c>
      <c r="B403" s="111">
        <f>SUMPRODUCT(('Materials bought'!$A$4:$A$3999=$A403)*('Materials bought'!$B$4:$B$3999))-SUMPRODUCT(('Materials used'!$A$4:$A$4297=$A403)*('Materials used'!$B$4:$B$4297))</f>
        <v>0</v>
      </c>
      <c r="C403" s="112" t="e">
        <f>VLOOKUP(A403,'RAW MATERIALS'!$B$4:$H$206,3,FALSE)</f>
        <v>#N/A</v>
      </c>
      <c r="D403" s="113" t="e">
        <f t="shared" si="12"/>
        <v>#N/A</v>
      </c>
      <c r="E403" s="128">
        <f t="shared" si="13"/>
        <v>0</v>
      </c>
      <c r="F403" s="112" t="e">
        <f>VLOOKUP(A403,'RAW MATERIALS'!$B$4:$I$206,5,FALSE)</f>
        <v>#N/A</v>
      </c>
    </row>
    <row r="404" spans="1:6" ht="14.25" customHeight="1">
      <c r="A404" s="78">
        <f>'RAW MATERIALS'!B146</f>
        <v>0</v>
      </c>
      <c r="B404" s="111">
        <f>SUMPRODUCT(('Materials bought'!$A$4:$A$3999=$A404)*('Materials bought'!$B$4:$B$3999))-SUMPRODUCT(('Materials used'!$A$4:$A$4297=$A404)*('Materials used'!$B$4:$B$4297))</f>
        <v>0</v>
      </c>
      <c r="C404" s="112" t="e">
        <f>VLOOKUP(A404,'RAW MATERIALS'!$B$4:$H$206,3,FALSE)</f>
        <v>#N/A</v>
      </c>
      <c r="D404" s="113" t="e">
        <f t="shared" si="12"/>
        <v>#N/A</v>
      </c>
      <c r="E404" s="128">
        <f t="shared" si="13"/>
        <v>0</v>
      </c>
      <c r="F404" s="112" t="e">
        <f>VLOOKUP(A404,'RAW MATERIALS'!$B$4:$I$206,5,FALSE)</f>
        <v>#N/A</v>
      </c>
    </row>
    <row r="405" spans="1:6" ht="14.25" customHeight="1">
      <c r="A405" s="78">
        <f>'RAW MATERIALS'!B147</f>
        <v>0</v>
      </c>
      <c r="B405" s="111">
        <f>SUMPRODUCT(('Materials bought'!$A$4:$A$3999=$A405)*('Materials bought'!$B$4:$B$3999))-SUMPRODUCT(('Materials used'!$A$4:$A$4297=$A405)*('Materials used'!$B$4:$B$4297))</f>
        <v>0</v>
      </c>
      <c r="C405" s="112" t="e">
        <f>VLOOKUP(A405,'RAW MATERIALS'!$B$4:$H$206,3,FALSE)</f>
        <v>#N/A</v>
      </c>
      <c r="D405" s="113" t="e">
        <f t="shared" si="12"/>
        <v>#N/A</v>
      </c>
      <c r="E405" s="128">
        <f t="shared" si="13"/>
        <v>0</v>
      </c>
      <c r="F405" s="112" t="e">
        <f>VLOOKUP(A405,'RAW MATERIALS'!$B$4:$I$206,5,FALSE)</f>
        <v>#N/A</v>
      </c>
    </row>
    <row r="406" spans="1:6" ht="14.25" customHeight="1">
      <c r="A406" s="78">
        <f>'RAW MATERIALS'!B148</f>
        <v>0</v>
      </c>
      <c r="B406" s="111">
        <f>SUMPRODUCT(('Materials bought'!$A$4:$A$3999=$A406)*('Materials bought'!$B$4:$B$3999))-SUMPRODUCT(('Materials used'!$A$4:$A$4297=$A406)*('Materials used'!$B$4:$B$4297))</f>
        <v>0</v>
      </c>
      <c r="C406" s="112" t="e">
        <f>VLOOKUP(A406,'RAW MATERIALS'!$B$4:$H$206,3,FALSE)</f>
        <v>#N/A</v>
      </c>
      <c r="D406" s="113" t="e">
        <f t="shared" si="12"/>
        <v>#N/A</v>
      </c>
      <c r="E406" s="128">
        <f t="shared" si="13"/>
        <v>0</v>
      </c>
      <c r="F406" s="112" t="e">
        <f>VLOOKUP(A406,'RAW MATERIALS'!$B$4:$I$206,5,FALSE)</f>
        <v>#N/A</v>
      </c>
    </row>
    <row r="407" spans="1:6" ht="14.25" customHeight="1">
      <c r="A407" s="78">
        <f>'RAW MATERIALS'!B149</f>
        <v>0</v>
      </c>
      <c r="B407" s="111">
        <f>SUMPRODUCT(('Materials bought'!$A$4:$A$3999=$A407)*('Materials bought'!$B$4:$B$3999))-SUMPRODUCT(('Materials used'!$A$4:$A$4297=$A407)*('Materials used'!$B$4:$B$4297))</f>
        <v>0</v>
      </c>
      <c r="C407" s="112" t="e">
        <f>VLOOKUP(A407,'RAW MATERIALS'!$B$4:$H$206,3,FALSE)</f>
        <v>#N/A</v>
      </c>
      <c r="D407" s="113" t="e">
        <f t="shared" si="12"/>
        <v>#N/A</v>
      </c>
      <c r="E407" s="128">
        <f t="shared" si="13"/>
        <v>0</v>
      </c>
      <c r="F407" s="112" t="e">
        <f>VLOOKUP(A407,'RAW MATERIALS'!$B$4:$I$206,5,FALSE)</f>
        <v>#N/A</v>
      </c>
    </row>
    <row r="408" spans="1:6" ht="14.25" customHeight="1">
      <c r="A408" s="78">
        <f>'RAW MATERIALS'!B150</f>
        <v>0</v>
      </c>
      <c r="B408" s="111">
        <f>SUMPRODUCT(('Materials bought'!$A$4:$A$3999=$A408)*('Materials bought'!$B$4:$B$3999))-SUMPRODUCT(('Materials used'!$A$4:$A$4297=$A408)*('Materials used'!$B$4:$B$4297))</f>
        <v>0</v>
      </c>
      <c r="C408" s="112" t="e">
        <f>VLOOKUP(A408,'RAW MATERIALS'!$B$4:$H$206,3,FALSE)</f>
        <v>#N/A</v>
      </c>
      <c r="D408" s="113" t="e">
        <f t="shared" si="12"/>
        <v>#N/A</v>
      </c>
      <c r="E408" s="128">
        <f t="shared" si="13"/>
        <v>0</v>
      </c>
      <c r="F408" s="112" t="e">
        <f>VLOOKUP(A408,'RAW MATERIALS'!$B$4:$I$206,5,FALSE)</f>
        <v>#N/A</v>
      </c>
    </row>
    <row r="409" spans="1:6" ht="14.25" customHeight="1">
      <c r="A409" s="78">
        <f>'RAW MATERIALS'!B151</f>
        <v>0</v>
      </c>
      <c r="B409" s="111">
        <f>SUMPRODUCT(('Materials bought'!$A$4:$A$3999=$A409)*('Materials bought'!$B$4:$B$3999))-SUMPRODUCT(('Materials used'!$A$4:$A$4297=$A409)*('Materials used'!$B$4:$B$4297))</f>
        <v>0</v>
      </c>
      <c r="C409" s="112" t="e">
        <f>VLOOKUP(A409,'RAW MATERIALS'!$B$4:$H$206,3,FALSE)</f>
        <v>#N/A</v>
      </c>
      <c r="D409" s="113" t="e">
        <f t="shared" si="12"/>
        <v>#N/A</v>
      </c>
      <c r="E409" s="128">
        <f t="shared" si="13"/>
        <v>0</v>
      </c>
      <c r="F409" s="112" t="e">
        <f>VLOOKUP(A409,'RAW MATERIALS'!$B$4:$I$206,5,FALSE)</f>
        <v>#N/A</v>
      </c>
    </row>
    <row r="410" spans="1:6" ht="14.25" customHeight="1">
      <c r="A410" s="78">
        <f>'RAW MATERIALS'!B152</f>
        <v>0</v>
      </c>
      <c r="B410" s="111">
        <f>SUMPRODUCT(('Materials bought'!$A$4:$A$3999=$A410)*('Materials bought'!$B$4:$B$3999))-SUMPRODUCT(('Materials used'!$A$4:$A$4297=$A410)*('Materials used'!$B$4:$B$4297))</f>
        <v>0</v>
      </c>
      <c r="C410" s="112" t="e">
        <f>VLOOKUP(A410,'RAW MATERIALS'!$B$4:$H$206,3,FALSE)</f>
        <v>#N/A</v>
      </c>
      <c r="D410" s="113" t="e">
        <f t="shared" si="12"/>
        <v>#N/A</v>
      </c>
      <c r="E410" s="128">
        <f t="shared" si="13"/>
        <v>0</v>
      </c>
      <c r="F410" s="112" t="e">
        <f>VLOOKUP(A410,'RAW MATERIALS'!$B$4:$I$206,5,FALSE)</f>
        <v>#N/A</v>
      </c>
    </row>
    <row r="411" spans="1:6" ht="14.25" customHeight="1">
      <c r="A411" s="78">
        <f>'RAW MATERIALS'!B153</f>
        <v>0</v>
      </c>
      <c r="B411" s="111">
        <f>SUMPRODUCT(('Materials bought'!$A$4:$A$3999=$A411)*('Materials bought'!$B$4:$B$3999))-SUMPRODUCT(('Materials used'!$A$4:$A$4297=$A411)*('Materials used'!$B$4:$B$4297))</f>
        <v>0</v>
      </c>
      <c r="C411" s="112" t="e">
        <f>VLOOKUP(A411,'RAW MATERIALS'!$B$4:$H$206,3,FALSE)</f>
        <v>#N/A</v>
      </c>
      <c r="D411" s="113" t="e">
        <f t="shared" si="12"/>
        <v>#N/A</v>
      </c>
      <c r="E411" s="128">
        <f t="shared" si="13"/>
        <v>0</v>
      </c>
      <c r="F411" s="112" t="e">
        <f>VLOOKUP(A411,'RAW MATERIALS'!$B$4:$I$206,5,FALSE)</f>
        <v>#N/A</v>
      </c>
    </row>
    <row r="412" spans="1:6" ht="14.25" customHeight="1">
      <c r="A412" s="78">
        <f>'RAW MATERIALS'!B154</f>
        <v>0</v>
      </c>
      <c r="B412" s="111">
        <f>SUMPRODUCT(('Materials bought'!$A$4:$A$3999=$A412)*('Materials bought'!$B$4:$B$3999))-SUMPRODUCT(('Materials used'!$A$4:$A$4297=$A412)*('Materials used'!$B$4:$B$4297))</f>
        <v>0</v>
      </c>
      <c r="C412" s="112" t="e">
        <f>VLOOKUP(A412,'RAW MATERIALS'!$B$4:$H$206,3,FALSE)</f>
        <v>#N/A</v>
      </c>
      <c r="D412" s="113" t="e">
        <f t="shared" si="12"/>
        <v>#N/A</v>
      </c>
      <c r="E412" s="128">
        <f t="shared" si="13"/>
        <v>0</v>
      </c>
      <c r="F412" s="112" t="e">
        <f>VLOOKUP(A412,'RAW MATERIALS'!$B$4:$I$206,5,FALSE)</f>
        <v>#N/A</v>
      </c>
    </row>
    <row r="413" spans="1:6" ht="14.25" customHeight="1">
      <c r="A413" s="78">
        <f>'RAW MATERIALS'!B155</f>
        <v>0</v>
      </c>
      <c r="B413" s="111">
        <f>SUMPRODUCT(('Materials bought'!$A$4:$A$3999=$A413)*('Materials bought'!$B$4:$B$3999))-SUMPRODUCT(('Materials used'!$A$4:$A$4297=$A413)*('Materials used'!$B$4:$B$4297))</f>
        <v>0</v>
      </c>
      <c r="C413" s="112" t="e">
        <f>VLOOKUP(A413,'RAW MATERIALS'!$B$4:$H$206,3,FALSE)</f>
        <v>#N/A</v>
      </c>
      <c r="D413" s="113" t="e">
        <f t="shared" si="12"/>
        <v>#N/A</v>
      </c>
      <c r="E413" s="128">
        <f t="shared" si="13"/>
        <v>0</v>
      </c>
      <c r="F413" s="112" t="e">
        <f>VLOOKUP(A413,'RAW MATERIALS'!$B$4:$I$206,5,FALSE)</f>
        <v>#N/A</v>
      </c>
    </row>
    <row r="414" spans="1:6" ht="14.25" customHeight="1">
      <c r="A414" s="78">
        <f>'RAW MATERIALS'!B156</f>
        <v>0</v>
      </c>
      <c r="B414" s="111">
        <f>SUMPRODUCT(('Materials bought'!$A$4:$A$3999=$A414)*('Materials bought'!$B$4:$B$3999))-SUMPRODUCT(('Materials used'!$A$4:$A$4297=$A414)*('Materials used'!$B$4:$B$4297))</f>
        <v>0</v>
      </c>
      <c r="C414" s="112" t="e">
        <f>VLOOKUP(A414,'RAW MATERIALS'!$B$4:$H$206,3,FALSE)</f>
        <v>#N/A</v>
      </c>
      <c r="D414" s="113" t="e">
        <f t="shared" si="12"/>
        <v>#N/A</v>
      </c>
      <c r="E414" s="128">
        <f t="shared" si="13"/>
        <v>0</v>
      </c>
      <c r="F414" s="112" t="e">
        <f>VLOOKUP(A414,'RAW MATERIALS'!$B$4:$I$206,5,FALSE)</f>
        <v>#N/A</v>
      </c>
    </row>
    <row r="415" spans="1:6" ht="14.25" customHeight="1">
      <c r="A415" s="78">
        <f>'RAW MATERIALS'!B157</f>
        <v>0</v>
      </c>
      <c r="B415" s="111">
        <f>SUMPRODUCT(('Materials bought'!$A$4:$A$3999=$A415)*('Materials bought'!$B$4:$B$3999))-SUMPRODUCT(('Materials used'!$A$4:$A$4297=$A415)*('Materials used'!$B$4:$B$4297))</f>
        <v>0</v>
      </c>
      <c r="C415" s="112" t="e">
        <f>VLOOKUP(A415,'RAW MATERIALS'!$B$4:$H$206,3,FALSE)</f>
        <v>#N/A</v>
      </c>
      <c r="D415" s="113" t="e">
        <f t="shared" si="12"/>
        <v>#N/A</v>
      </c>
      <c r="E415" s="128">
        <f t="shared" si="13"/>
        <v>0</v>
      </c>
      <c r="F415" s="112" t="e">
        <f>VLOOKUP(A415,'RAW MATERIALS'!$B$4:$I$206,5,FALSE)</f>
        <v>#N/A</v>
      </c>
    </row>
    <row r="416" spans="1:6" ht="14.25" customHeight="1">
      <c r="A416" s="78">
        <f>'RAW MATERIALS'!B158</f>
        <v>0</v>
      </c>
      <c r="B416" s="111">
        <f>SUMPRODUCT(('Materials bought'!$A$4:$A$3999=$A416)*('Materials bought'!$B$4:$B$3999))-SUMPRODUCT(('Materials used'!$A$4:$A$4297=$A416)*('Materials used'!$B$4:$B$4297))</f>
        <v>0</v>
      </c>
      <c r="C416" s="112" t="e">
        <f>VLOOKUP(A416,'RAW MATERIALS'!$B$4:$H$206,3,FALSE)</f>
        <v>#N/A</v>
      </c>
      <c r="D416" s="113" t="e">
        <f t="shared" si="12"/>
        <v>#N/A</v>
      </c>
      <c r="E416" s="128">
        <f t="shared" si="13"/>
        <v>0</v>
      </c>
      <c r="F416" s="112" t="e">
        <f>VLOOKUP(A416,'RAW MATERIALS'!$B$4:$I$206,5,FALSE)</f>
        <v>#N/A</v>
      </c>
    </row>
    <row r="417" spans="1:6" ht="14.25" customHeight="1">
      <c r="A417" s="78">
        <f>'RAW MATERIALS'!B159</f>
        <v>0</v>
      </c>
      <c r="B417" s="111">
        <f>SUMPRODUCT(('Materials bought'!$A$4:$A$3999=$A417)*('Materials bought'!$B$4:$B$3999))-SUMPRODUCT(('Materials used'!$A$4:$A$4297=$A417)*('Materials used'!$B$4:$B$4297))</f>
        <v>0</v>
      </c>
      <c r="C417" s="112" t="e">
        <f>VLOOKUP(A417,'RAW MATERIALS'!$B$4:$H$206,3,FALSE)</f>
        <v>#N/A</v>
      </c>
      <c r="D417" s="113" t="e">
        <f t="shared" si="12"/>
        <v>#N/A</v>
      </c>
      <c r="E417" s="128">
        <f t="shared" si="13"/>
        <v>0</v>
      </c>
      <c r="F417" s="112" t="e">
        <f>VLOOKUP(A417,'RAW MATERIALS'!$B$4:$I$206,5,FALSE)</f>
        <v>#N/A</v>
      </c>
    </row>
    <row r="418" spans="1:6" ht="14.25" customHeight="1">
      <c r="A418" s="78">
        <f>'RAW MATERIALS'!B160</f>
        <v>0</v>
      </c>
      <c r="B418" s="111">
        <f>SUMPRODUCT(('Materials bought'!$A$4:$A$3999=$A418)*('Materials bought'!$B$4:$B$3999))-SUMPRODUCT(('Materials used'!$A$4:$A$4297=$A418)*('Materials used'!$B$4:$B$4297))</f>
        <v>0</v>
      </c>
      <c r="C418" s="112" t="e">
        <f>VLOOKUP(A418,'RAW MATERIALS'!$B$4:$H$206,3,FALSE)</f>
        <v>#N/A</v>
      </c>
      <c r="D418" s="113" t="e">
        <f t="shared" si="12"/>
        <v>#N/A</v>
      </c>
      <c r="E418" s="128">
        <f t="shared" si="13"/>
        <v>0</v>
      </c>
      <c r="F418" s="112" t="e">
        <f>VLOOKUP(A418,'RAW MATERIALS'!$B$4:$I$206,5,FALSE)</f>
        <v>#N/A</v>
      </c>
    </row>
    <row r="419" spans="1:6" ht="14.25" customHeight="1">
      <c r="A419" s="78">
        <f>'RAW MATERIALS'!B161</f>
        <v>0</v>
      </c>
      <c r="B419" s="111">
        <f>SUMPRODUCT(('Materials bought'!$A$4:$A$3999=$A419)*('Materials bought'!$B$4:$B$3999))-SUMPRODUCT(('Materials used'!$A$4:$A$4297=$A419)*('Materials used'!$B$4:$B$4297))</f>
        <v>0</v>
      </c>
      <c r="C419" s="112" t="e">
        <f>VLOOKUP(A419,'RAW MATERIALS'!$B$4:$H$206,3,FALSE)</f>
        <v>#N/A</v>
      </c>
      <c r="D419" s="113" t="e">
        <f t="shared" si="12"/>
        <v>#N/A</v>
      </c>
      <c r="E419" s="128">
        <f t="shared" si="13"/>
        <v>0</v>
      </c>
      <c r="F419" s="112" t="e">
        <f>VLOOKUP(A419,'RAW MATERIALS'!$B$4:$I$206,5,FALSE)</f>
        <v>#N/A</v>
      </c>
    </row>
    <row r="420" spans="1:6" ht="14.25" customHeight="1">
      <c r="A420" s="78">
        <f>'RAW MATERIALS'!B162</f>
        <v>0</v>
      </c>
      <c r="B420" s="111">
        <f>SUMPRODUCT(('Materials bought'!$A$4:$A$3999=$A420)*('Materials bought'!$B$4:$B$3999))-SUMPRODUCT(('Materials used'!$A$4:$A$4297=$A420)*('Materials used'!$B$4:$B$4297))</f>
        <v>0</v>
      </c>
      <c r="C420" s="112" t="e">
        <f>VLOOKUP(A420,'RAW MATERIALS'!$B$4:$H$206,3,FALSE)</f>
        <v>#N/A</v>
      </c>
      <c r="D420" s="113" t="e">
        <f t="shared" si="12"/>
        <v>#N/A</v>
      </c>
      <c r="E420" s="128">
        <f t="shared" si="13"/>
        <v>0</v>
      </c>
      <c r="F420" s="112" t="e">
        <f>VLOOKUP(A420,'RAW MATERIALS'!$B$4:$I$206,5,FALSE)</f>
        <v>#N/A</v>
      </c>
    </row>
    <row r="421" spans="1:6" ht="14.25" customHeight="1">
      <c r="A421" s="78">
        <f>'RAW MATERIALS'!B163</f>
        <v>0</v>
      </c>
      <c r="B421" s="111">
        <f>SUMPRODUCT(('Materials bought'!$A$4:$A$3999=$A421)*('Materials bought'!$B$4:$B$3999))-SUMPRODUCT(('Materials used'!$A$4:$A$4297=$A421)*('Materials used'!$B$4:$B$4297))</f>
        <v>0</v>
      </c>
      <c r="C421" s="112" t="e">
        <f>VLOOKUP(A421,'RAW MATERIALS'!$B$4:$H$206,3,FALSE)</f>
        <v>#N/A</v>
      </c>
      <c r="D421" s="113" t="e">
        <f t="shared" si="12"/>
        <v>#N/A</v>
      </c>
      <c r="E421" s="128">
        <f t="shared" si="13"/>
        <v>0</v>
      </c>
      <c r="F421" s="112" t="e">
        <f>VLOOKUP(A421,'RAW MATERIALS'!$B$4:$I$206,5,FALSE)</f>
        <v>#N/A</v>
      </c>
    </row>
    <row r="422" spans="1:6" ht="14.25" customHeight="1">
      <c r="A422" s="78">
        <f>'RAW MATERIALS'!B164</f>
        <v>0</v>
      </c>
      <c r="B422" s="111">
        <f>SUMPRODUCT(('Materials bought'!$A$4:$A$3999=$A422)*('Materials bought'!$B$4:$B$3999))-SUMPRODUCT(('Materials used'!$A$4:$A$4297=$A422)*('Materials used'!$B$4:$B$4297))</f>
        <v>0</v>
      </c>
      <c r="C422" s="112" t="e">
        <f>VLOOKUP(A422,'RAW MATERIALS'!$B$4:$H$206,3,FALSE)</f>
        <v>#N/A</v>
      </c>
      <c r="D422" s="113" t="e">
        <f t="shared" si="12"/>
        <v>#N/A</v>
      </c>
      <c r="E422" s="128">
        <f t="shared" si="13"/>
        <v>0</v>
      </c>
      <c r="F422" s="112" t="e">
        <f>VLOOKUP(A422,'RAW MATERIALS'!$B$4:$I$206,5,FALSE)</f>
        <v>#N/A</v>
      </c>
    </row>
    <row r="423" spans="1:6" ht="14.25" customHeight="1">
      <c r="A423" s="78">
        <f>'RAW MATERIALS'!B165</f>
        <v>0</v>
      </c>
      <c r="B423" s="111">
        <f>SUMPRODUCT(('Materials bought'!$A$4:$A$3999=$A423)*('Materials bought'!$B$4:$B$3999))-SUMPRODUCT(('Materials used'!$A$4:$A$4297=$A423)*('Materials used'!$B$4:$B$4297))</f>
        <v>0</v>
      </c>
      <c r="C423" s="112" t="e">
        <f>VLOOKUP(A423,'RAW MATERIALS'!$B$4:$H$206,3,FALSE)</f>
        <v>#N/A</v>
      </c>
      <c r="D423" s="113" t="e">
        <f t="shared" si="12"/>
        <v>#N/A</v>
      </c>
      <c r="E423" s="128">
        <f t="shared" si="13"/>
        <v>0</v>
      </c>
      <c r="F423" s="112" t="e">
        <f>VLOOKUP(A423,'RAW MATERIALS'!$B$4:$I$206,5,FALSE)</f>
        <v>#N/A</v>
      </c>
    </row>
    <row r="424" spans="1:6" ht="14.25" customHeight="1">
      <c r="A424" s="78">
        <f>'RAW MATERIALS'!B166</f>
        <v>0</v>
      </c>
      <c r="B424" s="111">
        <f>SUMPRODUCT(('Materials bought'!$A$4:$A$3999=$A424)*('Materials bought'!$B$4:$B$3999))-SUMPRODUCT(('Materials used'!$A$4:$A$4297=$A424)*('Materials used'!$B$4:$B$4297))</f>
        <v>0</v>
      </c>
      <c r="C424" s="112" t="e">
        <f>VLOOKUP(A424,'RAW MATERIALS'!$B$4:$H$206,3,FALSE)</f>
        <v>#N/A</v>
      </c>
      <c r="D424" s="113" t="e">
        <f t="shared" si="12"/>
        <v>#N/A</v>
      </c>
      <c r="E424" s="128">
        <f t="shared" si="13"/>
        <v>0</v>
      </c>
      <c r="F424" s="112" t="e">
        <f>VLOOKUP(A424,'RAW MATERIALS'!$B$4:$I$206,5,FALSE)</f>
        <v>#N/A</v>
      </c>
    </row>
    <row r="425" spans="1:6" ht="14.25" customHeight="1">
      <c r="A425" s="78">
        <f>'RAW MATERIALS'!B167</f>
        <v>0</v>
      </c>
      <c r="B425" s="111">
        <f>SUMPRODUCT(('Materials bought'!$A$4:$A$3999=$A425)*('Materials bought'!$B$4:$B$3999))-SUMPRODUCT(('Materials used'!$A$4:$A$4297=$A425)*('Materials used'!$B$4:$B$4297))</f>
        <v>0</v>
      </c>
      <c r="C425" s="112" t="e">
        <f>VLOOKUP(A425,'RAW MATERIALS'!$B$4:$H$206,3,FALSE)</f>
        <v>#N/A</v>
      </c>
      <c r="D425" s="113" t="e">
        <f t="shared" si="12"/>
        <v>#N/A</v>
      </c>
      <c r="E425" s="128">
        <f t="shared" si="13"/>
        <v>0</v>
      </c>
      <c r="F425" s="112" t="e">
        <f>VLOOKUP(A425,'RAW MATERIALS'!$B$4:$I$206,5,FALSE)</f>
        <v>#N/A</v>
      </c>
    </row>
    <row r="426" spans="1:6" ht="14.25" customHeight="1">
      <c r="A426" s="78">
        <f>'RAW MATERIALS'!B168</f>
        <v>0</v>
      </c>
      <c r="B426" s="111">
        <f>SUMPRODUCT(('Materials bought'!$A$4:$A$3999=$A426)*('Materials bought'!$B$4:$B$3999))-SUMPRODUCT(('Materials used'!$A$4:$A$4297=$A426)*('Materials used'!$B$4:$B$4297))</f>
        <v>0</v>
      </c>
      <c r="C426" s="112" t="e">
        <f>VLOOKUP(A426,'RAW MATERIALS'!$B$4:$H$206,3,FALSE)</f>
        <v>#N/A</v>
      </c>
      <c r="D426" s="113" t="e">
        <f t="shared" si="12"/>
        <v>#N/A</v>
      </c>
      <c r="E426" s="128">
        <f t="shared" si="13"/>
        <v>0</v>
      </c>
      <c r="F426" s="112" t="e">
        <f>VLOOKUP(A426,'RAW MATERIALS'!$B$4:$I$206,5,FALSE)</f>
        <v>#N/A</v>
      </c>
    </row>
    <row r="427" spans="1:6" ht="14.25" customHeight="1">
      <c r="A427" s="78">
        <f>'RAW MATERIALS'!B169</f>
        <v>0</v>
      </c>
      <c r="B427" s="111">
        <f>SUMPRODUCT(('Materials bought'!$A$4:$A$3999=$A427)*('Materials bought'!$B$4:$B$3999))-SUMPRODUCT(('Materials used'!$A$4:$A$4297=$A427)*('Materials used'!$B$4:$B$4297))</f>
        <v>0</v>
      </c>
      <c r="C427" s="112" t="e">
        <f>VLOOKUP(A427,'RAW MATERIALS'!$B$4:$H$206,3,FALSE)</f>
        <v>#N/A</v>
      </c>
      <c r="D427" s="113" t="e">
        <f t="shared" si="12"/>
        <v>#N/A</v>
      </c>
      <c r="E427" s="128">
        <f t="shared" si="13"/>
        <v>0</v>
      </c>
      <c r="F427" s="112" t="e">
        <f>VLOOKUP(A427,'RAW MATERIALS'!$B$4:$I$206,5,FALSE)</f>
        <v>#N/A</v>
      </c>
    </row>
    <row r="428" spans="1:6" ht="14.25" customHeight="1">
      <c r="A428" s="78">
        <f>'RAW MATERIALS'!B170</f>
        <v>0</v>
      </c>
      <c r="B428" s="111">
        <f>SUMPRODUCT(('Materials bought'!$A$4:$A$3999=$A428)*('Materials bought'!$B$4:$B$3999))-SUMPRODUCT(('Materials used'!$A$4:$A$4297=$A428)*('Materials used'!$B$4:$B$4297))</f>
        <v>0</v>
      </c>
      <c r="C428" s="112" t="e">
        <f>VLOOKUP(A428,'RAW MATERIALS'!$B$4:$H$206,3,FALSE)</f>
        <v>#N/A</v>
      </c>
      <c r="D428" s="113" t="e">
        <f t="shared" si="12"/>
        <v>#N/A</v>
      </c>
      <c r="E428" s="128">
        <f t="shared" si="13"/>
        <v>0</v>
      </c>
      <c r="F428" s="112" t="e">
        <f>VLOOKUP(A428,'RAW MATERIALS'!$B$4:$I$206,5,FALSE)</f>
        <v>#N/A</v>
      </c>
    </row>
    <row r="429" spans="1:6" ht="14.25" customHeight="1">
      <c r="A429" s="78">
        <f>'RAW MATERIALS'!B171</f>
        <v>0</v>
      </c>
      <c r="B429" s="111">
        <f>SUMPRODUCT(('Materials bought'!$A$4:$A$3999=$A429)*('Materials bought'!$B$4:$B$3999))-SUMPRODUCT(('Materials used'!$A$4:$A$4297=$A429)*('Materials used'!$B$4:$B$4297))</f>
        <v>0</v>
      </c>
      <c r="C429" s="112" t="e">
        <f>VLOOKUP(A429,'RAW MATERIALS'!$B$4:$H$206,3,FALSE)</f>
        <v>#N/A</v>
      </c>
      <c r="D429" s="113" t="e">
        <f t="shared" si="12"/>
        <v>#N/A</v>
      </c>
      <c r="E429" s="128">
        <f t="shared" si="13"/>
        <v>0</v>
      </c>
      <c r="F429" s="112" t="e">
        <f>VLOOKUP(A429,'RAW MATERIALS'!$B$4:$I$206,5,FALSE)</f>
        <v>#N/A</v>
      </c>
    </row>
    <row r="430" spans="1:6" ht="14.25" customHeight="1">
      <c r="A430" s="78">
        <f>'RAW MATERIALS'!B172</f>
        <v>0</v>
      </c>
      <c r="B430" s="111">
        <f>SUMPRODUCT(('Materials bought'!$A$4:$A$3999=$A430)*('Materials bought'!$B$4:$B$3999))-SUMPRODUCT(('Materials used'!$A$4:$A$4297=$A430)*('Materials used'!$B$4:$B$4297))</f>
        <v>0</v>
      </c>
      <c r="C430" s="112" t="e">
        <f>VLOOKUP(A430,'RAW MATERIALS'!$B$4:$H$206,3,FALSE)</f>
        <v>#N/A</v>
      </c>
      <c r="D430" s="113" t="e">
        <f t="shared" si="12"/>
        <v>#N/A</v>
      </c>
      <c r="E430" s="128">
        <f t="shared" si="13"/>
        <v>0</v>
      </c>
      <c r="F430" s="112" t="e">
        <f>VLOOKUP(A430,'RAW MATERIALS'!$B$4:$I$206,5,FALSE)</f>
        <v>#N/A</v>
      </c>
    </row>
    <row r="431" spans="1:6" ht="14.25" customHeight="1">
      <c r="A431" s="78">
        <f>'RAW MATERIALS'!B173</f>
        <v>0</v>
      </c>
      <c r="B431" s="111">
        <f>SUMPRODUCT(('Materials bought'!$A$4:$A$3999=$A431)*('Materials bought'!$B$4:$B$3999))-SUMPRODUCT(('Materials used'!$A$4:$A$4297=$A431)*('Materials used'!$B$4:$B$4297))</f>
        <v>0</v>
      </c>
      <c r="C431" s="112" t="e">
        <f>VLOOKUP(A431,'RAW MATERIALS'!$B$4:$H$206,3,FALSE)</f>
        <v>#N/A</v>
      </c>
      <c r="D431" s="113" t="e">
        <f t="shared" si="12"/>
        <v>#N/A</v>
      </c>
      <c r="E431" s="128">
        <f t="shared" si="13"/>
        <v>0</v>
      </c>
      <c r="F431" s="112" t="e">
        <f>VLOOKUP(A431,'RAW MATERIALS'!$B$4:$I$206,5,FALSE)</f>
        <v>#N/A</v>
      </c>
    </row>
    <row r="432" spans="1:6" ht="14.25" customHeight="1">
      <c r="A432" s="78">
        <f>'RAW MATERIALS'!B174</f>
        <v>0</v>
      </c>
      <c r="B432" s="111">
        <f>SUMPRODUCT(('Materials bought'!$A$4:$A$3999=$A432)*('Materials bought'!$B$4:$B$3999))-SUMPRODUCT(('Materials used'!$A$4:$A$4297=$A432)*('Materials used'!$B$4:$B$4297))</f>
        <v>0</v>
      </c>
      <c r="C432" s="112" t="e">
        <f>VLOOKUP(A432,'RAW MATERIALS'!$B$4:$H$206,3,FALSE)</f>
        <v>#N/A</v>
      </c>
      <c r="D432" s="113" t="e">
        <f t="shared" si="12"/>
        <v>#N/A</v>
      </c>
      <c r="E432" s="128">
        <f t="shared" si="13"/>
        <v>0</v>
      </c>
      <c r="F432" s="112" t="e">
        <f>VLOOKUP(A432,'RAW MATERIALS'!$B$4:$I$206,5,FALSE)</f>
        <v>#N/A</v>
      </c>
    </row>
    <row r="433" spans="1:6" ht="14.25" customHeight="1">
      <c r="A433" s="78">
        <f>'RAW MATERIALS'!B175</f>
        <v>0</v>
      </c>
      <c r="B433" s="111">
        <f>SUMPRODUCT(('Materials bought'!$A$4:$A$3999=$A433)*('Materials bought'!$B$4:$B$3999))-SUMPRODUCT(('Materials used'!$A$4:$A$4297=$A433)*('Materials used'!$B$4:$B$4297))</f>
        <v>0</v>
      </c>
      <c r="C433" s="112" t="e">
        <f>VLOOKUP(A433,'RAW MATERIALS'!$B$4:$H$206,3,FALSE)</f>
        <v>#N/A</v>
      </c>
      <c r="D433" s="113" t="e">
        <f t="shared" si="12"/>
        <v>#N/A</v>
      </c>
      <c r="E433" s="128">
        <f t="shared" si="13"/>
        <v>0</v>
      </c>
      <c r="F433" s="112" t="e">
        <f>VLOOKUP(A433,'RAW MATERIALS'!$B$4:$I$206,5,FALSE)</f>
        <v>#N/A</v>
      </c>
    </row>
    <row r="434" spans="1:6" ht="14.25" customHeight="1">
      <c r="A434" s="78">
        <f>'RAW MATERIALS'!B176</f>
        <v>0</v>
      </c>
      <c r="B434" s="111">
        <f>SUMPRODUCT(('Materials bought'!$A$4:$A$3999=$A434)*('Materials bought'!$B$4:$B$3999))-SUMPRODUCT(('Materials used'!$A$4:$A$4297=$A434)*('Materials used'!$B$4:$B$4297))</f>
        <v>0</v>
      </c>
      <c r="C434" s="112" t="e">
        <f>VLOOKUP(A434,'RAW MATERIALS'!$B$4:$H$206,3,FALSE)</f>
        <v>#N/A</v>
      </c>
      <c r="D434" s="113" t="e">
        <f t="shared" si="12"/>
        <v>#N/A</v>
      </c>
      <c r="E434" s="128">
        <f t="shared" si="13"/>
        <v>0</v>
      </c>
      <c r="F434" s="112" t="e">
        <f>VLOOKUP(A434,'RAW MATERIALS'!$B$4:$I$206,5,FALSE)</f>
        <v>#N/A</v>
      </c>
    </row>
    <row r="435" spans="1:6" ht="14.25" customHeight="1">
      <c r="A435" s="78">
        <f>'RAW MATERIALS'!B177</f>
        <v>0</v>
      </c>
      <c r="B435" s="111">
        <f>SUMPRODUCT(('Materials bought'!$A$4:$A$3999=$A435)*('Materials bought'!$B$4:$B$3999))-SUMPRODUCT(('Materials used'!$A$4:$A$4297=$A435)*('Materials used'!$B$4:$B$4297))</f>
        <v>0</v>
      </c>
      <c r="C435" s="112" t="e">
        <f>VLOOKUP(A435,'RAW MATERIALS'!$B$4:$H$206,3,FALSE)</f>
        <v>#N/A</v>
      </c>
      <c r="D435" s="113" t="e">
        <f t="shared" si="12"/>
        <v>#N/A</v>
      </c>
      <c r="E435" s="128">
        <f t="shared" si="13"/>
        <v>0</v>
      </c>
      <c r="F435" s="112" t="e">
        <f>VLOOKUP(A435,'RAW MATERIALS'!$B$4:$I$206,5,FALSE)</f>
        <v>#N/A</v>
      </c>
    </row>
    <row r="436" spans="1:6" ht="14.25" customHeight="1">
      <c r="A436" s="78">
        <f>'RAW MATERIALS'!B178</f>
        <v>0</v>
      </c>
      <c r="B436" s="111">
        <f>SUMPRODUCT(('Materials bought'!$A$4:$A$3999=$A436)*('Materials bought'!$B$4:$B$3999))-SUMPRODUCT(('Materials used'!$A$4:$A$4297=$A436)*('Materials used'!$B$4:$B$4297))</f>
        <v>0</v>
      </c>
      <c r="C436" s="112" t="e">
        <f>VLOOKUP(A436,'RAW MATERIALS'!$B$4:$H$206,3,FALSE)</f>
        <v>#N/A</v>
      </c>
      <c r="D436" s="113" t="e">
        <f t="shared" si="12"/>
        <v>#N/A</v>
      </c>
      <c r="E436" s="128">
        <f t="shared" si="13"/>
        <v>0</v>
      </c>
      <c r="F436" s="112" t="e">
        <f>VLOOKUP(A436,'RAW MATERIALS'!$B$4:$I$206,5,FALSE)</f>
        <v>#N/A</v>
      </c>
    </row>
    <row r="437" spans="1:6" ht="14.25" customHeight="1">
      <c r="A437" s="78">
        <f>'RAW MATERIALS'!B179</f>
        <v>0</v>
      </c>
      <c r="B437" s="111">
        <f>SUMPRODUCT(('Materials bought'!$A$4:$A$3999=$A437)*('Materials bought'!$B$4:$B$3999))-SUMPRODUCT(('Materials used'!$A$4:$A$4297=$A437)*('Materials used'!$B$4:$B$4297))</f>
        <v>0</v>
      </c>
      <c r="C437" s="112" t="e">
        <f>VLOOKUP(A437,'RAW MATERIALS'!$B$4:$H$206,3,FALSE)</f>
        <v>#N/A</v>
      </c>
      <c r="D437" s="113" t="e">
        <f t="shared" si="12"/>
        <v>#N/A</v>
      </c>
      <c r="E437" s="128">
        <f t="shared" si="13"/>
        <v>0</v>
      </c>
      <c r="F437" s="112" t="e">
        <f>VLOOKUP(A437,'RAW MATERIALS'!$B$4:$I$206,5,FALSE)</f>
        <v>#N/A</v>
      </c>
    </row>
    <row r="438" spans="1:6" ht="14.25" customHeight="1">
      <c r="A438" s="78">
        <f>'RAW MATERIALS'!B180</f>
        <v>0</v>
      </c>
      <c r="B438" s="111">
        <f>SUMPRODUCT(('Materials bought'!$A$4:$A$3999=$A438)*('Materials bought'!$B$4:$B$3999))-SUMPRODUCT(('Materials used'!$A$4:$A$4297=$A438)*('Materials used'!$B$4:$B$4297))</f>
        <v>0</v>
      </c>
      <c r="C438" s="112" t="e">
        <f>VLOOKUP(A438,'RAW MATERIALS'!$B$4:$H$206,3,FALSE)</f>
        <v>#N/A</v>
      </c>
      <c r="D438" s="113" t="e">
        <f t="shared" si="12"/>
        <v>#N/A</v>
      </c>
      <c r="E438" s="128">
        <f t="shared" si="13"/>
        <v>0</v>
      </c>
      <c r="F438" s="112" t="e">
        <f>VLOOKUP(A438,'RAW MATERIALS'!$B$4:$I$206,5,FALSE)</f>
        <v>#N/A</v>
      </c>
    </row>
    <row r="439" spans="1:6" ht="14.25" customHeight="1">
      <c r="A439" s="78">
        <f>'RAW MATERIALS'!B181</f>
        <v>0</v>
      </c>
      <c r="B439" s="111">
        <f>SUMPRODUCT(('Materials bought'!$A$4:$A$3999=$A439)*('Materials bought'!$B$4:$B$3999))-SUMPRODUCT(('Materials used'!$A$4:$A$4297=$A439)*('Materials used'!$B$4:$B$4297))</f>
        <v>0</v>
      </c>
      <c r="C439" s="112" t="e">
        <f>VLOOKUP(A439,'RAW MATERIALS'!$B$4:$H$206,3,FALSE)</f>
        <v>#N/A</v>
      </c>
      <c r="D439" s="113" t="e">
        <f t="shared" si="12"/>
        <v>#N/A</v>
      </c>
      <c r="E439" s="128">
        <f t="shared" si="13"/>
        <v>0</v>
      </c>
      <c r="F439" s="112" t="e">
        <f>VLOOKUP(A439,'RAW MATERIALS'!$B$4:$I$206,5,FALSE)</f>
        <v>#N/A</v>
      </c>
    </row>
    <row r="440" spans="1:6" ht="14.25" customHeight="1">
      <c r="A440" s="78">
        <f>'RAW MATERIALS'!B182</f>
        <v>0</v>
      </c>
      <c r="B440" s="111">
        <f>SUMPRODUCT(('Materials bought'!$A$4:$A$3999=$A440)*('Materials bought'!$B$4:$B$3999))-SUMPRODUCT(('Materials used'!$A$4:$A$4297=$A440)*('Materials used'!$B$4:$B$4297))</f>
        <v>0</v>
      </c>
      <c r="C440" s="112" t="e">
        <f>VLOOKUP(A440,'RAW MATERIALS'!$B$4:$H$206,3,FALSE)</f>
        <v>#N/A</v>
      </c>
      <c r="D440" s="113" t="e">
        <f t="shared" si="12"/>
        <v>#N/A</v>
      </c>
      <c r="E440" s="128">
        <f t="shared" si="13"/>
        <v>0</v>
      </c>
      <c r="F440" s="112" t="e">
        <f>VLOOKUP(A440,'RAW MATERIALS'!$B$4:$I$206,5,FALSE)</f>
        <v>#N/A</v>
      </c>
    </row>
    <row r="441" spans="1:6" ht="14.25" customHeight="1">
      <c r="A441" s="78">
        <f>'RAW MATERIALS'!B183</f>
        <v>0</v>
      </c>
      <c r="B441" s="111">
        <f>SUMPRODUCT(('Materials bought'!$A$4:$A$3999=$A441)*('Materials bought'!$B$4:$B$3999))-SUMPRODUCT(('Materials used'!$A$4:$A$4297=$A441)*('Materials used'!$B$4:$B$4297))</f>
        <v>0</v>
      </c>
      <c r="C441" s="112" t="e">
        <f>VLOOKUP(A441,'RAW MATERIALS'!$B$4:$H$206,3,FALSE)</f>
        <v>#N/A</v>
      </c>
      <c r="D441" s="113" t="e">
        <f t="shared" si="12"/>
        <v>#N/A</v>
      </c>
      <c r="E441" s="128">
        <f t="shared" si="13"/>
        <v>0</v>
      </c>
      <c r="F441" s="112" t="e">
        <f>VLOOKUP(A441,'RAW MATERIALS'!$B$4:$I$206,5,FALSE)</f>
        <v>#N/A</v>
      </c>
    </row>
    <row r="442" spans="1:6" ht="14.25" customHeight="1">
      <c r="A442" s="78">
        <f>'RAW MATERIALS'!B184</f>
        <v>0</v>
      </c>
      <c r="B442" s="111">
        <f>SUMPRODUCT(('Materials bought'!$A$4:$A$3999=$A442)*('Materials bought'!$B$4:$B$3999))-SUMPRODUCT(('Materials used'!$A$4:$A$4297=$A442)*('Materials used'!$B$4:$B$4297))</f>
        <v>0</v>
      </c>
      <c r="C442" s="112" t="e">
        <f>VLOOKUP(A442,'RAW MATERIALS'!$B$4:$H$206,3,FALSE)</f>
        <v>#N/A</v>
      </c>
      <c r="D442" s="113" t="e">
        <f t="shared" si="12"/>
        <v>#N/A</v>
      </c>
      <c r="E442" s="128">
        <f t="shared" si="13"/>
        <v>0</v>
      </c>
      <c r="F442" s="112" t="e">
        <f>VLOOKUP(A442,'RAW MATERIALS'!$B$4:$I$206,5,FALSE)</f>
        <v>#N/A</v>
      </c>
    </row>
    <row r="443" spans="1:6" ht="14.25" customHeight="1">
      <c r="A443" s="78">
        <f>'RAW MATERIALS'!B185</f>
        <v>0</v>
      </c>
      <c r="B443" s="111">
        <f>SUMPRODUCT(('Materials bought'!$A$4:$A$3999=$A443)*('Materials bought'!$B$4:$B$3999))-SUMPRODUCT(('Materials used'!$A$4:$A$4297=$A443)*('Materials used'!$B$4:$B$4297))</f>
        <v>0</v>
      </c>
      <c r="C443" s="112" t="e">
        <f>VLOOKUP(A443,'RAW MATERIALS'!$B$4:$H$206,3,FALSE)</f>
        <v>#N/A</v>
      </c>
      <c r="D443" s="113" t="e">
        <f t="shared" si="12"/>
        <v>#N/A</v>
      </c>
      <c r="E443" s="128">
        <f t="shared" si="13"/>
        <v>0</v>
      </c>
      <c r="F443" s="112" t="e">
        <f>VLOOKUP(A443,'RAW MATERIALS'!$B$4:$I$206,5,FALSE)</f>
        <v>#N/A</v>
      </c>
    </row>
    <row r="444" spans="1:6" ht="14.25" customHeight="1">
      <c r="A444" s="78">
        <f>'RAW MATERIALS'!B186</f>
        <v>0</v>
      </c>
      <c r="B444" s="111">
        <f>SUMPRODUCT(('Materials bought'!$A$4:$A$3999=$A444)*('Materials bought'!$B$4:$B$3999))-SUMPRODUCT(('Materials used'!$A$4:$A$4297=$A444)*('Materials used'!$B$4:$B$4297))</f>
        <v>0</v>
      </c>
      <c r="C444" s="112" t="e">
        <f>VLOOKUP(A444,'RAW MATERIALS'!$B$4:$H$206,3,FALSE)</f>
        <v>#N/A</v>
      </c>
      <c r="D444" s="113" t="e">
        <f t="shared" si="12"/>
        <v>#N/A</v>
      </c>
      <c r="E444" s="128">
        <f t="shared" si="13"/>
        <v>0</v>
      </c>
      <c r="F444" s="112" t="e">
        <f>VLOOKUP(A444,'RAW MATERIALS'!$B$4:$I$206,5,FALSE)</f>
        <v>#N/A</v>
      </c>
    </row>
    <row r="445" spans="1:6" ht="14.25" customHeight="1">
      <c r="A445" s="78">
        <f>'RAW MATERIALS'!B187</f>
        <v>0</v>
      </c>
      <c r="B445" s="111">
        <f>SUMPRODUCT(('Materials bought'!$A$4:$A$3999=$A445)*('Materials bought'!$B$4:$B$3999))-SUMPRODUCT(('Materials used'!$A$4:$A$4297=$A445)*('Materials used'!$B$4:$B$4297))</f>
        <v>0</v>
      </c>
      <c r="C445" s="112" t="e">
        <f>VLOOKUP(A445,'RAW MATERIALS'!$B$4:$H$206,3,FALSE)</f>
        <v>#N/A</v>
      </c>
      <c r="D445" s="113" t="e">
        <f t="shared" si="12"/>
        <v>#N/A</v>
      </c>
      <c r="E445" s="128">
        <f t="shared" si="13"/>
        <v>0</v>
      </c>
      <c r="F445" s="112" t="e">
        <f>VLOOKUP(A445,'RAW MATERIALS'!$B$4:$I$206,5,FALSE)</f>
        <v>#N/A</v>
      </c>
    </row>
    <row r="446" spans="1:6" ht="14.25" customHeight="1">
      <c r="A446" s="78">
        <f>'RAW MATERIALS'!B188</f>
        <v>0</v>
      </c>
      <c r="B446" s="111">
        <f>SUMPRODUCT(('Materials bought'!$A$4:$A$3999=$A446)*('Materials bought'!$B$4:$B$3999))-SUMPRODUCT(('Materials used'!$A$4:$A$4297=$A446)*('Materials used'!$B$4:$B$4297))</f>
        <v>0</v>
      </c>
      <c r="C446" s="112" t="e">
        <f>VLOOKUP(A446,'RAW MATERIALS'!$B$4:$H$206,3,FALSE)</f>
        <v>#N/A</v>
      </c>
      <c r="D446" s="113" t="e">
        <f t="shared" si="12"/>
        <v>#N/A</v>
      </c>
      <c r="E446" s="128">
        <f t="shared" si="13"/>
        <v>0</v>
      </c>
      <c r="F446" s="112" t="e">
        <f>VLOOKUP(A446,'RAW MATERIALS'!$B$4:$I$206,5,FALSE)</f>
        <v>#N/A</v>
      </c>
    </row>
    <row r="447" spans="1:6" ht="14.25" customHeight="1">
      <c r="A447" s="78">
        <f>'RAW MATERIALS'!B189</f>
        <v>0</v>
      </c>
      <c r="B447" s="111">
        <f>SUMPRODUCT(('Materials bought'!$A$4:$A$3999=$A447)*('Materials bought'!$B$4:$B$3999))-SUMPRODUCT(('Materials used'!$A$4:$A$4297=$A447)*('Materials used'!$B$4:$B$4297))</f>
        <v>0</v>
      </c>
      <c r="C447" s="112" t="e">
        <f>VLOOKUP(A447,'RAW MATERIALS'!$B$4:$H$206,3,FALSE)</f>
        <v>#N/A</v>
      </c>
      <c r="D447" s="113" t="e">
        <f t="shared" si="12"/>
        <v>#N/A</v>
      </c>
      <c r="E447" s="128">
        <f t="shared" si="13"/>
        <v>0</v>
      </c>
      <c r="F447" s="112" t="e">
        <f>VLOOKUP(A447,'RAW MATERIALS'!$B$4:$I$206,5,FALSE)</f>
        <v>#N/A</v>
      </c>
    </row>
    <row r="448" spans="1:6" ht="14.25" customHeight="1">
      <c r="A448" s="78">
        <f>'RAW MATERIALS'!B190</f>
        <v>0</v>
      </c>
      <c r="B448" s="111">
        <f>SUMPRODUCT(('Materials bought'!$A$4:$A$3999=$A448)*('Materials bought'!$B$4:$B$3999))-SUMPRODUCT(('Materials used'!$A$4:$A$4297=$A448)*('Materials used'!$B$4:$B$4297))</f>
        <v>0</v>
      </c>
      <c r="C448" s="112" t="e">
        <f>VLOOKUP(A448,'RAW MATERIALS'!$B$4:$H$206,3,FALSE)</f>
        <v>#N/A</v>
      </c>
      <c r="D448" s="113" t="e">
        <f t="shared" si="12"/>
        <v>#N/A</v>
      </c>
      <c r="E448" s="128">
        <f t="shared" si="13"/>
        <v>0</v>
      </c>
      <c r="F448" s="112" t="e">
        <f>VLOOKUP(A448,'RAW MATERIALS'!$B$4:$I$206,5,FALSE)</f>
        <v>#N/A</v>
      </c>
    </row>
    <row r="449" spans="1:6" ht="14.25" customHeight="1">
      <c r="A449" s="78">
        <f>'RAW MATERIALS'!B191</f>
        <v>0</v>
      </c>
      <c r="B449" s="111">
        <f>SUMPRODUCT(('Materials bought'!$A$4:$A$3999=$A449)*('Materials bought'!$B$4:$B$3999))-SUMPRODUCT(('Materials used'!$A$4:$A$4297=$A449)*('Materials used'!$B$4:$B$4297))</f>
        <v>0</v>
      </c>
      <c r="C449" s="112" t="e">
        <f>VLOOKUP(A449,'RAW MATERIALS'!$B$4:$H$206,3,FALSE)</f>
        <v>#N/A</v>
      </c>
      <c r="D449" s="113" t="e">
        <f t="shared" si="12"/>
        <v>#N/A</v>
      </c>
      <c r="E449" s="128">
        <f t="shared" si="13"/>
        <v>0</v>
      </c>
      <c r="F449" s="112" t="e">
        <f>VLOOKUP(A449,'RAW MATERIALS'!$B$4:$I$206,5,FALSE)</f>
        <v>#N/A</v>
      </c>
    </row>
    <row r="450" spans="1:6" ht="14.25" customHeight="1">
      <c r="A450" s="78">
        <f>'RAW MATERIALS'!B192</f>
        <v>0</v>
      </c>
      <c r="B450" s="111">
        <f>SUMPRODUCT(('Materials bought'!$A$4:$A$3999=$A450)*('Materials bought'!$B$4:$B$3999))-SUMPRODUCT(('Materials used'!$A$4:$A$4297=$A450)*('Materials used'!$B$4:$B$4297))</f>
        <v>0</v>
      </c>
      <c r="C450" s="112" t="e">
        <f>VLOOKUP(A450,'RAW MATERIALS'!$B$4:$H$206,3,FALSE)</f>
        <v>#N/A</v>
      </c>
      <c r="D450" s="113" t="e">
        <f t="shared" si="12"/>
        <v>#N/A</v>
      </c>
      <c r="E450" s="128">
        <f t="shared" si="13"/>
        <v>0</v>
      </c>
      <c r="F450" s="112" t="e">
        <f>VLOOKUP(A450,'RAW MATERIALS'!$B$4:$I$206,5,FALSE)</f>
        <v>#N/A</v>
      </c>
    </row>
    <row r="451" spans="1:6" ht="14.25" customHeight="1">
      <c r="A451" s="78">
        <f>'RAW MATERIALS'!B193</f>
        <v>0</v>
      </c>
      <c r="B451" s="111">
        <f>SUMPRODUCT(('Materials bought'!$A$4:$A$3999=$A451)*('Materials bought'!$B$4:$B$3999))-SUMPRODUCT(('Materials used'!$A$4:$A$4297=$A451)*('Materials used'!$B$4:$B$4297))</f>
        <v>0</v>
      </c>
      <c r="C451" s="112" t="e">
        <f>VLOOKUP(A451,'RAW MATERIALS'!$B$4:$H$206,3,FALSE)</f>
        <v>#N/A</v>
      </c>
      <c r="D451" s="113" t="e">
        <f t="shared" si="12"/>
        <v>#N/A</v>
      </c>
      <c r="E451" s="128">
        <f t="shared" si="13"/>
        <v>0</v>
      </c>
      <c r="F451" s="112" t="e">
        <f>VLOOKUP(A451,'RAW MATERIALS'!$B$4:$I$206,5,FALSE)</f>
        <v>#N/A</v>
      </c>
    </row>
    <row r="452" spans="1:6" ht="14.25" customHeight="1">
      <c r="A452" s="78">
        <f>'RAW MATERIALS'!B194</f>
        <v>0</v>
      </c>
      <c r="B452" s="111">
        <f>SUMPRODUCT(('Materials bought'!$A$4:$A$3999=$A452)*('Materials bought'!$B$4:$B$3999))-SUMPRODUCT(('Materials used'!$A$4:$A$4297=$A452)*('Materials used'!$B$4:$B$4297))</f>
        <v>0</v>
      </c>
      <c r="C452" s="112" t="e">
        <f>VLOOKUP(A452,'RAW MATERIALS'!$B$4:$H$206,3,FALSE)</f>
        <v>#N/A</v>
      </c>
      <c r="D452" s="113" t="e">
        <f t="shared" si="12"/>
        <v>#N/A</v>
      </c>
      <c r="E452" s="128">
        <f t="shared" si="13"/>
        <v>0</v>
      </c>
      <c r="F452" s="112" t="e">
        <f>VLOOKUP(A452,'RAW MATERIALS'!$B$4:$I$206,5,FALSE)</f>
        <v>#N/A</v>
      </c>
    </row>
    <row r="453" spans="1:6" ht="14.25" customHeight="1">
      <c r="A453" s="78">
        <f>'RAW MATERIALS'!B195</f>
        <v>0</v>
      </c>
      <c r="B453" s="111">
        <f>SUMPRODUCT(('Materials bought'!$A$4:$A$3999=$A453)*('Materials bought'!$B$4:$B$3999))-SUMPRODUCT(('Materials used'!$A$4:$A$4297=$A453)*('Materials used'!$B$4:$B$4297))</f>
        <v>0</v>
      </c>
      <c r="C453" s="112" t="e">
        <f>VLOOKUP(A453,'RAW MATERIALS'!$B$4:$H$206,3,FALSE)</f>
        <v>#N/A</v>
      </c>
      <c r="D453" s="113" t="e">
        <f t="shared" ref="D453:D500" si="14">B453*C453</f>
        <v>#N/A</v>
      </c>
      <c r="E453" s="128">
        <f t="shared" ref="E453:E500" si="15">IFERROR(D453,0)</f>
        <v>0</v>
      </c>
      <c r="F453" s="112" t="e">
        <f>VLOOKUP(A453,'RAW MATERIALS'!$B$4:$I$206,5,FALSE)</f>
        <v>#N/A</v>
      </c>
    </row>
    <row r="454" spans="1:6" ht="14.25" customHeight="1">
      <c r="A454" s="78">
        <f>'RAW MATERIALS'!B196</f>
        <v>0</v>
      </c>
      <c r="B454" s="111">
        <f>SUMPRODUCT(('Materials bought'!$A$4:$A$3999=$A454)*('Materials bought'!$B$4:$B$3999))-SUMPRODUCT(('Materials used'!$A$4:$A$4297=$A454)*('Materials used'!$B$4:$B$4297))</f>
        <v>0</v>
      </c>
      <c r="C454" s="112" t="e">
        <f>VLOOKUP(A454,'RAW MATERIALS'!$B$4:$H$206,3,FALSE)</f>
        <v>#N/A</v>
      </c>
      <c r="D454" s="113" t="e">
        <f t="shared" si="14"/>
        <v>#N/A</v>
      </c>
      <c r="E454" s="128">
        <f t="shared" si="15"/>
        <v>0</v>
      </c>
      <c r="F454" s="112" t="e">
        <f>VLOOKUP(A454,'RAW MATERIALS'!$B$4:$I$206,5,FALSE)</f>
        <v>#N/A</v>
      </c>
    </row>
    <row r="455" spans="1:6" ht="14.25" customHeight="1">
      <c r="A455" s="78">
        <f>'RAW MATERIALS'!B197</f>
        <v>0</v>
      </c>
      <c r="B455" s="111">
        <f>SUMPRODUCT(('Materials bought'!$A$4:$A$3999=$A455)*('Materials bought'!$B$4:$B$3999))-SUMPRODUCT(('Materials used'!$A$4:$A$4297=$A455)*('Materials used'!$B$4:$B$4297))</f>
        <v>0</v>
      </c>
      <c r="C455" s="112" t="e">
        <f>VLOOKUP(A455,'RAW MATERIALS'!$B$4:$H$206,3,FALSE)</f>
        <v>#N/A</v>
      </c>
      <c r="D455" s="113" t="e">
        <f t="shared" si="14"/>
        <v>#N/A</v>
      </c>
      <c r="E455" s="128">
        <f t="shared" si="15"/>
        <v>0</v>
      </c>
      <c r="F455" s="112" t="e">
        <f>VLOOKUP(A455,'RAW MATERIALS'!$B$4:$I$206,5,FALSE)</f>
        <v>#N/A</v>
      </c>
    </row>
    <row r="456" spans="1:6" ht="14.25" customHeight="1">
      <c r="A456" s="78">
        <f>'RAW MATERIALS'!B198</f>
        <v>0</v>
      </c>
      <c r="B456" s="111">
        <f>SUMPRODUCT(('Materials bought'!$A$4:$A$3999=$A456)*('Materials bought'!$B$4:$B$3999))-SUMPRODUCT(('Materials used'!$A$4:$A$4297=$A456)*('Materials used'!$B$4:$B$4297))</f>
        <v>0</v>
      </c>
      <c r="C456" s="112" t="e">
        <f>VLOOKUP(A456,'RAW MATERIALS'!$B$4:$H$206,3,FALSE)</f>
        <v>#N/A</v>
      </c>
      <c r="D456" s="113" t="e">
        <f t="shared" si="14"/>
        <v>#N/A</v>
      </c>
      <c r="E456" s="128">
        <f t="shared" si="15"/>
        <v>0</v>
      </c>
      <c r="F456" s="112" t="e">
        <f>VLOOKUP(A456,'RAW MATERIALS'!$B$4:$I$206,5,FALSE)</f>
        <v>#N/A</v>
      </c>
    </row>
    <row r="457" spans="1:6" ht="14.25" customHeight="1">
      <c r="A457" s="78">
        <f>'RAW MATERIALS'!B199</f>
        <v>0</v>
      </c>
      <c r="B457" s="111">
        <f>SUMPRODUCT(('Materials bought'!$A$4:$A$3999=$A457)*('Materials bought'!$B$4:$B$3999))-SUMPRODUCT(('Materials used'!$A$4:$A$4297=$A457)*('Materials used'!$B$4:$B$4297))</f>
        <v>0</v>
      </c>
      <c r="C457" s="112" t="e">
        <f>VLOOKUP(A457,'RAW MATERIALS'!$B$4:$H$206,3,FALSE)</f>
        <v>#N/A</v>
      </c>
      <c r="D457" s="113" t="e">
        <f t="shared" si="14"/>
        <v>#N/A</v>
      </c>
      <c r="E457" s="128">
        <f t="shared" si="15"/>
        <v>0</v>
      </c>
      <c r="F457" s="112" t="e">
        <f>VLOOKUP(A457,'RAW MATERIALS'!$B$4:$I$206,5,FALSE)</f>
        <v>#N/A</v>
      </c>
    </row>
    <row r="458" spans="1:6" ht="14.25" customHeight="1">
      <c r="A458" s="78">
        <f>'RAW MATERIALS'!B200</f>
        <v>0</v>
      </c>
      <c r="B458" s="111">
        <f>SUMPRODUCT(('Materials bought'!$A$4:$A$3999=$A458)*('Materials bought'!$B$4:$B$3999))-SUMPRODUCT(('Materials used'!$A$4:$A$4297=$A458)*('Materials used'!$B$4:$B$4297))</f>
        <v>0</v>
      </c>
      <c r="C458" s="112" t="e">
        <f>VLOOKUP(A458,'RAW MATERIALS'!$B$4:$H$206,3,FALSE)</f>
        <v>#N/A</v>
      </c>
      <c r="D458" s="113" t="e">
        <f t="shared" si="14"/>
        <v>#N/A</v>
      </c>
      <c r="E458" s="128">
        <f t="shared" si="15"/>
        <v>0</v>
      </c>
      <c r="F458" s="112" t="e">
        <f>VLOOKUP(A458,'RAW MATERIALS'!$B$4:$I$206,5,FALSE)</f>
        <v>#N/A</v>
      </c>
    </row>
    <row r="459" spans="1:6" ht="14.25" customHeight="1">
      <c r="A459" s="78">
        <f>'RAW MATERIALS'!B201</f>
        <v>0</v>
      </c>
      <c r="B459" s="111">
        <f>SUMPRODUCT(('Materials bought'!$A$4:$A$3999=$A459)*('Materials bought'!$B$4:$B$3999))-SUMPRODUCT(('Materials used'!$A$4:$A$4297=$A459)*('Materials used'!$B$4:$B$4297))</f>
        <v>0</v>
      </c>
      <c r="C459" s="112" t="e">
        <f>VLOOKUP(A459,'RAW MATERIALS'!$B$4:$H$206,3,FALSE)</f>
        <v>#N/A</v>
      </c>
      <c r="D459" s="113" t="e">
        <f t="shared" si="14"/>
        <v>#N/A</v>
      </c>
      <c r="E459" s="128">
        <f t="shared" si="15"/>
        <v>0</v>
      </c>
      <c r="F459" s="112" t="e">
        <f>VLOOKUP(A459,'RAW MATERIALS'!$B$4:$I$206,5,FALSE)</f>
        <v>#N/A</v>
      </c>
    </row>
    <row r="460" spans="1:6" ht="14.25" customHeight="1">
      <c r="A460" s="78">
        <f>'RAW MATERIALS'!B202</f>
        <v>0</v>
      </c>
      <c r="B460" s="111">
        <f>SUMPRODUCT(('Materials bought'!$A$4:$A$3999=$A460)*('Materials bought'!$B$4:$B$3999))-SUMPRODUCT(('Materials used'!$A$4:$A$4297=$A460)*('Materials used'!$B$4:$B$4297))</f>
        <v>0</v>
      </c>
      <c r="C460" s="112" t="e">
        <f>VLOOKUP(A460,'RAW MATERIALS'!$B$4:$H$206,3,FALSE)</f>
        <v>#N/A</v>
      </c>
      <c r="D460" s="113" t="e">
        <f t="shared" si="14"/>
        <v>#N/A</v>
      </c>
      <c r="E460" s="128">
        <f t="shared" si="15"/>
        <v>0</v>
      </c>
      <c r="F460" s="112" t="e">
        <f>VLOOKUP(A460,'RAW MATERIALS'!$B$4:$I$206,5,FALSE)</f>
        <v>#N/A</v>
      </c>
    </row>
    <row r="461" spans="1:6" ht="14.25" customHeight="1">
      <c r="A461" s="78">
        <f>'RAW MATERIALS'!B203</f>
        <v>0</v>
      </c>
      <c r="B461" s="111">
        <f>SUMPRODUCT(('Materials bought'!$A$4:$A$3999=$A461)*('Materials bought'!$B$4:$B$3999))-SUMPRODUCT(('Materials used'!$A$4:$A$4297=$A461)*('Materials used'!$B$4:$B$4297))</f>
        <v>0</v>
      </c>
      <c r="C461" s="112" t="e">
        <f>VLOOKUP(A461,'RAW MATERIALS'!$B$4:$H$206,3,FALSE)</f>
        <v>#N/A</v>
      </c>
      <c r="D461" s="113" t="e">
        <f t="shared" si="14"/>
        <v>#N/A</v>
      </c>
      <c r="E461" s="128">
        <f t="shared" si="15"/>
        <v>0</v>
      </c>
      <c r="F461" s="112" t="e">
        <f>VLOOKUP(A461,'RAW MATERIALS'!$B$4:$I$206,5,FALSE)</f>
        <v>#N/A</v>
      </c>
    </row>
    <row r="462" spans="1:6" ht="14.25" customHeight="1">
      <c r="A462" s="78">
        <f>'RAW MATERIALS'!B204</f>
        <v>0</v>
      </c>
      <c r="B462" s="111">
        <f>SUMPRODUCT(('Materials bought'!$A$4:$A$3999=$A462)*('Materials bought'!$B$4:$B$3999))-SUMPRODUCT(('Materials used'!$A$4:$A$4297=$A462)*('Materials used'!$B$4:$B$4297))</f>
        <v>0</v>
      </c>
      <c r="C462" s="112" t="e">
        <f>VLOOKUP(A462,'RAW MATERIALS'!$B$4:$H$206,3,FALSE)</f>
        <v>#N/A</v>
      </c>
      <c r="D462" s="113" t="e">
        <f t="shared" si="14"/>
        <v>#N/A</v>
      </c>
      <c r="E462" s="128">
        <f t="shared" si="15"/>
        <v>0</v>
      </c>
      <c r="F462" s="112" t="e">
        <f>VLOOKUP(A462,'RAW MATERIALS'!$B$4:$I$206,5,FALSE)</f>
        <v>#N/A</v>
      </c>
    </row>
    <row r="463" spans="1:6" ht="14.25" customHeight="1">
      <c r="A463" s="78">
        <f>'RAW MATERIALS'!B205</f>
        <v>0</v>
      </c>
      <c r="B463" s="111">
        <f>SUMPRODUCT(('Materials bought'!$A$4:$A$3999=$A463)*('Materials bought'!$B$4:$B$3999))-SUMPRODUCT(('Materials used'!$A$4:$A$4297=$A463)*('Materials used'!$B$4:$B$4297))</f>
        <v>0</v>
      </c>
      <c r="C463" s="112" t="e">
        <f>VLOOKUP(A463,'RAW MATERIALS'!$B$4:$H$206,3,FALSE)</f>
        <v>#N/A</v>
      </c>
      <c r="D463" s="113" t="e">
        <f t="shared" si="14"/>
        <v>#N/A</v>
      </c>
      <c r="E463" s="128">
        <f t="shared" si="15"/>
        <v>0</v>
      </c>
      <c r="F463" s="112" t="e">
        <f>VLOOKUP(A463,'RAW MATERIALS'!$B$4:$I$206,5,FALSE)</f>
        <v>#N/A</v>
      </c>
    </row>
    <row r="464" spans="1:6" ht="14.25" customHeight="1">
      <c r="A464" s="78">
        <f>'RAW MATERIALS'!B206</f>
        <v>0</v>
      </c>
      <c r="B464" s="111">
        <f>SUMPRODUCT(('Materials bought'!$A$4:$A$3999=$A464)*('Materials bought'!$B$4:$B$3999))-SUMPRODUCT(('Materials used'!$A$4:$A$4297=$A464)*('Materials used'!$B$4:$B$4297))</f>
        <v>0</v>
      </c>
      <c r="C464" s="112" t="e">
        <f>VLOOKUP(A464,'RAW MATERIALS'!$B$4:$H$206,3,FALSE)</f>
        <v>#N/A</v>
      </c>
      <c r="D464" s="113" t="e">
        <f t="shared" si="14"/>
        <v>#N/A</v>
      </c>
      <c r="E464" s="128">
        <f t="shared" si="15"/>
        <v>0</v>
      </c>
      <c r="F464" s="112" t="e">
        <f>VLOOKUP(A464,'RAW MATERIALS'!$B$4:$I$206,5,FALSE)</f>
        <v>#N/A</v>
      </c>
    </row>
    <row r="465" spans="1:6" ht="14.25" customHeight="1">
      <c r="A465" s="78">
        <f>'RAW MATERIALS'!B207</f>
        <v>0</v>
      </c>
      <c r="B465" s="111">
        <f>SUMPRODUCT(('Materials bought'!$A$4:$A$3999=$A465)*('Materials bought'!$B$4:$B$3999))-SUMPRODUCT(('Materials used'!$A$4:$A$4297=$A465)*('Materials used'!$B$4:$B$4297))</f>
        <v>0</v>
      </c>
      <c r="C465" s="112" t="e">
        <f>VLOOKUP(A465,'RAW MATERIALS'!$B$4:$H$206,3,FALSE)</f>
        <v>#N/A</v>
      </c>
      <c r="D465" s="113" t="e">
        <f t="shared" si="14"/>
        <v>#N/A</v>
      </c>
      <c r="E465" s="128">
        <f t="shared" si="15"/>
        <v>0</v>
      </c>
      <c r="F465" s="112" t="e">
        <f>VLOOKUP(A465,'RAW MATERIALS'!$B$4:$I$206,5,FALSE)</f>
        <v>#N/A</v>
      </c>
    </row>
    <row r="466" spans="1:6" ht="14.25" customHeight="1">
      <c r="A466" s="78">
        <f>'RAW MATERIALS'!B208</f>
        <v>0</v>
      </c>
      <c r="B466" s="111">
        <f>SUMPRODUCT(('Materials bought'!$A$4:$A$3999=$A466)*('Materials bought'!$B$4:$B$3999))-SUMPRODUCT(('Materials used'!$A$4:$A$4297=$A466)*('Materials used'!$B$4:$B$4297))</f>
        <v>0</v>
      </c>
      <c r="C466" s="112" t="e">
        <f>VLOOKUP(A466,'RAW MATERIALS'!$B$4:$H$206,3,FALSE)</f>
        <v>#N/A</v>
      </c>
      <c r="D466" s="113" t="e">
        <f t="shared" si="14"/>
        <v>#N/A</v>
      </c>
      <c r="E466" s="128">
        <f t="shared" si="15"/>
        <v>0</v>
      </c>
      <c r="F466" s="112" t="e">
        <f>VLOOKUP(A466,'RAW MATERIALS'!$B$4:$I$206,5,FALSE)</f>
        <v>#N/A</v>
      </c>
    </row>
    <row r="467" spans="1:6" ht="14.25" customHeight="1">
      <c r="A467" s="78">
        <f>'RAW MATERIALS'!B209</f>
        <v>0</v>
      </c>
      <c r="B467" s="111">
        <f>SUMPRODUCT(('Materials bought'!$A$4:$A$3999=$A467)*('Materials bought'!$B$4:$B$3999))-SUMPRODUCT(('Materials used'!$A$4:$A$4297=$A467)*('Materials used'!$B$4:$B$4297))</f>
        <v>0</v>
      </c>
      <c r="C467" s="112" t="e">
        <f>VLOOKUP(A467,'RAW MATERIALS'!$B$4:$H$206,3,FALSE)</f>
        <v>#N/A</v>
      </c>
      <c r="D467" s="113" t="e">
        <f t="shared" si="14"/>
        <v>#N/A</v>
      </c>
      <c r="E467" s="128">
        <f t="shared" si="15"/>
        <v>0</v>
      </c>
      <c r="F467" s="112" t="e">
        <f>VLOOKUP(A467,'RAW MATERIALS'!$B$4:$I$206,5,FALSE)</f>
        <v>#N/A</v>
      </c>
    </row>
    <row r="468" spans="1:6" ht="14.25" customHeight="1">
      <c r="A468" s="78">
        <f>'RAW MATERIALS'!B210</f>
        <v>0</v>
      </c>
      <c r="B468" s="111">
        <f>SUMPRODUCT(('Materials bought'!$A$4:$A$3999=$A468)*('Materials bought'!$B$4:$B$3999))-SUMPRODUCT(('Materials used'!$A$4:$A$4297=$A468)*('Materials used'!$B$4:$B$4297))</f>
        <v>0</v>
      </c>
      <c r="C468" s="112" t="e">
        <f>VLOOKUP(A468,'RAW MATERIALS'!$B$4:$H$206,3,FALSE)</f>
        <v>#N/A</v>
      </c>
      <c r="D468" s="113" t="e">
        <f t="shared" si="14"/>
        <v>#N/A</v>
      </c>
      <c r="E468" s="128">
        <f t="shared" si="15"/>
        <v>0</v>
      </c>
      <c r="F468" s="112" t="e">
        <f>VLOOKUP(A468,'RAW MATERIALS'!$B$4:$I$206,5,FALSE)</f>
        <v>#N/A</v>
      </c>
    </row>
    <row r="469" spans="1:6" ht="14.25" customHeight="1">
      <c r="A469" s="78">
        <f>'RAW MATERIALS'!B211</f>
        <v>0</v>
      </c>
      <c r="B469" s="111">
        <f>SUMPRODUCT(('Materials bought'!$A$4:$A$3999=$A469)*('Materials bought'!$B$4:$B$3999))-SUMPRODUCT(('Materials used'!$A$4:$A$4297=$A469)*('Materials used'!$B$4:$B$4297))</f>
        <v>0</v>
      </c>
      <c r="C469" s="112" t="e">
        <f>VLOOKUP(A469,'RAW MATERIALS'!$B$4:$H$206,3,FALSE)</f>
        <v>#N/A</v>
      </c>
      <c r="D469" s="113" t="e">
        <f t="shared" si="14"/>
        <v>#N/A</v>
      </c>
      <c r="E469" s="128">
        <f t="shared" si="15"/>
        <v>0</v>
      </c>
      <c r="F469" s="112" t="e">
        <f>VLOOKUP(A469,'RAW MATERIALS'!$B$4:$I$206,5,FALSE)</f>
        <v>#N/A</v>
      </c>
    </row>
    <row r="470" spans="1:6" ht="14.25" customHeight="1">
      <c r="A470" s="78">
        <f>'RAW MATERIALS'!B212</f>
        <v>0</v>
      </c>
      <c r="B470" s="111">
        <f>SUMPRODUCT(('Materials bought'!$A$4:$A$3999=$A470)*('Materials bought'!$B$4:$B$3999))-SUMPRODUCT(('Materials used'!$A$4:$A$4297=$A470)*('Materials used'!$B$4:$B$4297))</f>
        <v>0</v>
      </c>
      <c r="C470" s="112" t="e">
        <f>VLOOKUP(A470,'RAW MATERIALS'!$B$4:$H$206,3,FALSE)</f>
        <v>#N/A</v>
      </c>
      <c r="D470" s="113" t="e">
        <f t="shared" si="14"/>
        <v>#N/A</v>
      </c>
      <c r="E470" s="128">
        <f t="shared" si="15"/>
        <v>0</v>
      </c>
      <c r="F470" s="112" t="e">
        <f>VLOOKUP(A470,'RAW MATERIALS'!$B$4:$I$206,5,FALSE)</f>
        <v>#N/A</v>
      </c>
    </row>
    <row r="471" spans="1:6" ht="14.25" customHeight="1">
      <c r="A471" s="78">
        <f>'RAW MATERIALS'!B213</f>
        <v>0</v>
      </c>
      <c r="B471" s="111">
        <f>SUMPRODUCT(('Materials bought'!$A$4:$A$3999=$A471)*('Materials bought'!$B$4:$B$3999))-SUMPRODUCT(('Materials used'!$A$4:$A$4297=$A471)*('Materials used'!$B$4:$B$4297))</f>
        <v>0</v>
      </c>
      <c r="C471" s="112" t="e">
        <f>VLOOKUP(A471,'RAW MATERIALS'!$B$4:$H$206,3,FALSE)</f>
        <v>#N/A</v>
      </c>
      <c r="D471" s="113" t="e">
        <f t="shared" si="14"/>
        <v>#N/A</v>
      </c>
      <c r="E471" s="128">
        <f t="shared" si="15"/>
        <v>0</v>
      </c>
      <c r="F471" s="112" t="e">
        <f>VLOOKUP(A471,'RAW MATERIALS'!$B$4:$I$206,5,FALSE)</f>
        <v>#N/A</v>
      </c>
    </row>
    <row r="472" spans="1:6" ht="14.25" customHeight="1">
      <c r="A472" s="78">
        <f>'RAW MATERIALS'!B214</f>
        <v>0</v>
      </c>
      <c r="B472" s="111">
        <f>SUMPRODUCT(('Materials bought'!$A$4:$A$3999=$A472)*('Materials bought'!$B$4:$B$3999))-SUMPRODUCT(('Materials used'!$A$4:$A$4297=$A472)*('Materials used'!$B$4:$B$4297))</f>
        <v>0</v>
      </c>
      <c r="C472" s="112" t="e">
        <f>VLOOKUP(A472,'RAW MATERIALS'!$B$4:$H$206,3,FALSE)</f>
        <v>#N/A</v>
      </c>
      <c r="D472" s="113" t="e">
        <f t="shared" si="14"/>
        <v>#N/A</v>
      </c>
      <c r="E472" s="128">
        <f t="shared" si="15"/>
        <v>0</v>
      </c>
      <c r="F472" s="112" t="e">
        <f>VLOOKUP(A472,'RAW MATERIALS'!$B$4:$I$206,5,FALSE)</f>
        <v>#N/A</v>
      </c>
    </row>
    <row r="473" spans="1:6" ht="14.25" customHeight="1">
      <c r="A473" s="78">
        <f>'RAW MATERIALS'!B215</f>
        <v>0</v>
      </c>
      <c r="B473" s="111">
        <f>SUMPRODUCT(('Materials bought'!$A$4:$A$3999=$A473)*('Materials bought'!$B$4:$B$3999))-SUMPRODUCT(('Materials used'!$A$4:$A$4297=$A473)*('Materials used'!$B$4:$B$4297))</f>
        <v>0</v>
      </c>
      <c r="C473" s="112" t="e">
        <f>VLOOKUP(A473,'RAW MATERIALS'!$B$4:$H$206,3,FALSE)</f>
        <v>#N/A</v>
      </c>
      <c r="D473" s="113" t="e">
        <f t="shared" si="14"/>
        <v>#N/A</v>
      </c>
      <c r="E473" s="128">
        <f t="shared" si="15"/>
        <v>0</v>
      </c>
      <c r="F473" s="112" t="e">
        <f>VLOOKUP(A473,'RAW MATERIALS'!$B$4:$I$206,5,FALSE)</f>
        <v>#N/A</v>
      </c>
    </row>
    <row r="474" spans="1:6" ht="14.25" customHeight="1">
      <c r="A474" s="78">
        <f>'RAW MATERIALS'!B216</f>
        <v>0</v>
      </c>
      <c r="B474" s="111">
        <f>SUMPRODUCT(('Materials bought'!$A$4:$A$3999=$A474)*('Materials bought'!$B$4:$B$3999))-SUMPRODUCT(('Materials used'!$A$4:$A$4297=$A474)*('Materials used'!$B$4:$B$4297))</f>
        <v>0</v>
      </c>
      <c r="C474" s="112" t="e">
        <f>VLOOKUP(A474,'RAW MATERIALS'!$B$4:$H$206,3,FALSE)</f>
        <v>#N/A</v>
      </c>
      <c r="D474" s="113" t="e">
        <f t="shared" si="14"/>
        <v>#N/A</v>
      </c>
      <c r="E474" s="128">
        <f t="shared" si="15"/>
        <v>0</v>
      </c>
      <c r="F474" s="112" t="e">
        <f>VLOOKUP(A474,'RAW MATERIALS'!$B$4:$I$206,5,FALSE)</f>
        <v>#N/A</v>
      </c>
    </row>
    <row r="475" spans="1:6" ht="14.25" customHeight="1">
      <c r="A475" s="78">
        <f>'RAW MATERIALS'!B217</f>
        <v>0</v>
      </c>
      <c r="B475" s="111">
        <f>SUMPRODUCT(('Materials bought'!$A$4:$A$3999=$A475)*('Materials bought'!$B$4:$B$3999))-SUMPRODUCT(('Materials used'!$A$4:$A$4297=$A475)*('Materials used'!$B$4:$B$4297))</f>
        <v>0</v>
      </c>
      <c r="C475" s="112" t="e">
        <f>VLOOKUP(A475,'RAW MATERIALS'!$B$4:$H$206,3,FALSE)</f>
        <v>#N/A</v>
      </c>
      <c r="D475" s="113" t="e">
        <f t="shared" si="14"/>
        <v>#N/A</v>
      </c>
      <c r="E475" s="128">
        <f t="shared" si="15"/>
        <v>0</v>
      </c>
      <c r="F475" s="112" t="e">
        <f>VLOOKUP(A475,'RAW MATERIALS'!$B$4:$I$206,5,FALSE)</f>
        <v>#N/A</v>
      </c>
    </row>
    <row r="476" spans="1:6" ht="14.25" customHeight="1">
      <c r="A476" s="78">
        <f>'RAW MATERIALS'!B218</f>
        <v>0</v>
      </c>
      <c r="B476" s="111">
        <f>SUMPRODUCT(('Materials bought'!$A$4:$A$3999=$A476)*('Materials bought'!$B$4:$B$3999))-SUMPRODUCT(('Materials used'!$A$4:$A$4297=$A476)*('Materials used'!$B$4:$B$4297))</f>
        <v>0</v>
      </c>
      <c r="C476" s="112" t="e">
        <f>VLOOKUP(A476,'RAW MATERIALS'!$B$4:$H$206,3,FALSE)</f>
        <v>#N/A</v>
      </c>
      <c r="D476" s="113" t="e">
        <f t="shared" si="14"/>
        <v>#N/A</v>
      </c>
      <c r="E476" s="128">
        <f t="shared" si="15"/>
        <v>0</v>
      </c>
      <c r="F476" s="112" t="e">
        <f>VLOOKUP(A476,'RAW MATERIALS'!$B$4:$I$206,5,FALSE)</f>
        <v>#N/A</v>
      </c>
    </row>
    <row r="477" spans="1:6" ht="14.25" customHeight="1">
      <c r="A477" s="78">
        <f>'RAW MATERIALS'!B219</f>
        <v>0</v>
      </c>
      <c r="B477" s="111">
        <f>SUMPRODUCT(('Materials bought'!$A$4:$A$3999=$A477)*('Materials bought'!$B$4:$B$3999))-SUMPRODUCT(('Materials used'!$A$4:$A$4297=$A477)*('Materials used'!$B$4:$B$4297))</f>
        <v>0</v>
      </c>
      <c r="C477" s="112" t="e">
        <f>VLOOKUP(A477,'RAW MATERIALS'!$B$4:$H$206,3,FALSE)</f>
        <v>#N/A</v>
      </c>
      <c r="D477" s="113" t="e">
        <f t="shared" si="14"/>
        <v>#N/A</v>
      </c>
      <c r="E477" s="128">
        <f t="shared" si="15"/>
        <v>0</v>
      </c>
      <c r="F477" s="112" t="e">
        <f>VLOOKUP(A477,'RAW MATERIALS'!$B$4:$I$206,5,FALSE)</f>
        <v>#N/A</v>
      </c>
    </row>
    <row r="478" spans="1:6" ht="14.25" customHeight="1">
      <c r="A478" s="78">
        <f>'RAW MATERIALS'!B220</f>
        <v>0</v>
      </c>
      <c r="B478" s="111">
        <f>SUMPRODUCT(('Materials bought'!$A$4:$A$3999=$A478)*('Materials bought'!$B$4:$B$3999))-SUMPRODUCT(('Materials used'!$A$4:$A$4297=$A478)*('Materials used'!$B$4:$B$4297))</f>
        <v>0</v>
      </c>
      <c r="C478" s="112" t="e">
        <f>VLOOKUP(A478,'RAW MATERIALS'!$B$4:$H$206,3,FALSE)</f>
        <v>#N/A</v>
      </c>
      <c r="D478" s="113" t="e">
        <f t="shared" si="14"/>
        <v>#N/A</v>
      </c>
      <c r="E478" s="128">
        <f t="shared" si="15"/>
        <v>0</v>
      </c>
      <c r="F478" s="112" t="e">
        <f>VLOOKUP(A478,'RAW MATERIALS'!$B$4:$I$206,5,FALSE)</f>
        <v>#N/A</v>
      </c>
    </row>
    <row r="479" spans="1:6" ht="14.25" customHeight="1">
      <c r="A479" s="78">
        <f>'RAW MATERIALS'!B221</f>
        <v>0</v>
      </c>
      <c r="B479" s="111">
        <f>SUMPRODUCT(('Materials bought'!$A$4:$A$3999=$A479)*('Materials bought'!$B$4:$B$3999))-SUMPRODUCT(('Materials used'!$A$4:$A$4297=$A479)*('Materials used'!$B$4:$B$4297))</f>
        <v>0</v>
      </c>
      <c r="C479" s="112" t="e">
        <f>VLOOKUP(A479,'RAW MATERIALS'!$B$4:$H$206,3,FALSE)</f>
        <v>#N/A</v>
      </c>
      <c r="D479" s="113" t="e">
        <f t="shared" si="14"/>
        <v>#N/A</v>
      </c>
      <c r="E479" s="128">
        <f t="shared" si="15"/>
        <v>0</v>
      </c>
      <c r="F479" s="112" t="e">
        <f>VLOOKUP(A479,'RAW MATERIALS'!$B$4:$I$206,5,FALSE)</f>
        <v>#N/A</v>
      </c>
    </row>
    <row r="480" spans="1:6" ht="14.25" customHeight="1">
      <c r="A480" s="78">
        <f>'RAW MATERIALS'!B222</f>
        <v>0</v>
      </c>
      <c r="B480" s="111">
        <f>SUMPRODUCT(('Materials bought'!$A$4:$A$3999=$A480)*('Materials bought'!$B$4:$B$3999))-SUMPRODUCT(('Materials used'!$A$4:$A$4297=$A480)*('Materials used'!$B$4:$B$4297))</f>
        <v>0</v>
      </c>
      <c r="C480" s="112" t="e">
        <f>VLOOKUP(A480,'RAW MATERIALS'!$B$4:$H$206,3,FALSE)</f>
        <v>#N/A</v>
      </c>
      <c r="D480" s="113" t="e">
        <f t="shared" si="14"/>
        <v>#N/A</v>
      </c>
      <c r="E480" s="128">
        <f t="shared" si="15"/>
        <v>0</v>
      </c>
      <c r="F480" s="112" t="e">
        <f>VLOOKUP(A480,'RAW MATERIALS'!$B$4:$I$206,5,FALSE)</f>
        <v>#N/A</v>
      </c>
    </row>
    <row r="481" spans="1:6" ht="14.25" customHeight="1">
      <c r="A481" s="78">
        <f>'RAW MATERIALS'!B223</f>
        <v>0</v>
      </c>
      <c r="B481" s="111">
        <f>SUMPRODUCT(('Materials bought'!$A$4:$A$3999=$A481)*('Materials bought'!$B$4:$B$3999))-SUMPRODUCT(('Materials used'!$A$4:$A$4297=$A481)*('Materials used'!$B$4:$B$4297))</f>
        <v>0</v>
      </c>
      <c r="C481" s="112" t="e">
        <f>VLOOKUP(A481,'RAW MATERIALS'!$B$4:$H$206,3,FALSE)</f>
        <v>#N/A</v>
      </c>
      <c r="D481" s="113" t="e">
        <f t="shared" si="14"/>
        <v>#N/A</v>
      </c>
      <c r="E481" s="128">
        <f t="shared" si="15"/>
        <v>0</v>
      </c>
      <c r="F481" s="112" t="e">
        <f>VLOOKUP(A481,'RAW MATERIALS'!$B$4:$I$206,5,FALSE)</f>
        <v>#N/A</v>
      </c>
    </row>
    <row r="482" spans="1:6" ht="14.25" customHeight="1">
      <c r="A482" s="78">
        <f>'RAW MATERIALS'!B224</f>
        <v>0</v>
      </c>
      <c r="B482" s="111">
        <f>SUMPRODUCT(('Materials bought'!$A$4:$A$3999=$A482)*('Materials bought'!$B$4:$B$3999))-SUMPRODUCT(('Materials used'!$A$4:$A$4297=$A482)*('Materials used'!$B$4:$B$4297))</f>
        <v>0</v>
      </c>
      <c r="C482" s="112" t="e">
        <f>VLOOKUP(A482,'RAW MATERIALS'!$B$4:$H$206,3,FALSE)</f>
        <v>#N/A</v>
      </c>
      <c r="D482" s="113" t="e">
        <f t="shared" si="14"/>
        <v>#N/A</v>
      </c>
      <c r="E482" s="128">
        <f t="shared" si="15"/>
        <v>0</v>
      </c>
      <c r="F482" s="112" t="e">
        <f>VLOOKUP(A482,'RAW MATERIALS'!$B$4:$I$206,5,FALSE)</f>
        <v>#N/A</v>
      </c>
    </row>
    <row r="483" spans="1:6" ht="14.25" customHeight="1">
      <c r="A483" s="78">
        <f>'RAW MATERIALS'!B225</f>
        <v>0</v>
      </c>
      <c r="B483" s="111">
        <f>SUMPRODUCT(('Materials bought'!$A$4:$A$3999=$A483)*('Materials bought'!$B$4:$B$3999))-SUMPRODUCT(('Materials used'!$A$4:$A$4297=$A483)*('Materials used'!$B$4:$B$4297))</f>
        <v>0</v>
      </c>
      <c r="C483" s="112" t="e">
        <f>VLOOKUP(A483,'RAW MATERIALS'!$B$4:$H$206,3,FALSE)</f>
        <v>#N/A</v>
      </c>
      <c r="D483" s="113" t="e">
        <f t="shared" si="14"/>
        <v>#N/A</v>
      </c>
      <c r="E483" s="128">
        <f t="shared" si="15"/>
        <v>0</v>
      </c>
      <c r="F483" s="112" t="e">
        <f>VLOOKUP(A483,'RAW MATERIALS'!$B$4:$I$206,5,FALSE)</f>
        <v>#N/A</v>
      </c>
    </row>
    <row r="484" spans="1:6" ht="14.25" customHeight="1">
      <c r="A484" s="78">
        <f>'RAW MATERIALS'!B226</f>
        <v>0</v>
      </c>
      <c r="B484" s="111">
        <f>SUMPRODUCT(('Materials bought'!$A$4:$A$3999=$A484)*('Materials bought'!$B$4:$B$3999))-SUMPRODUCT(('Materials used'!$A$4:$A$4297=$A484)*('Materials used'!$B$4:$B$4297))</f>
        <v>0</v>
      </c>
      <c r="C484" s="112" t="e">
        <f>VLOOKUP(A484,'RAW MATERIALS'!$B$4:$H$206,3,FALSE)</f>
        <v>#N/A</v>
      </c>
      <c r="D484" s="113" t="e">
        <f t="shared" si="14"/>
        <v>#N/A</v>
      </c>
      <c r="E484" s="128">
        <f t="shared" si="15"/>
        <v>0</v>
      </c>
      <c r="F484" s="112" t="e">
        <f>VLOOKUP(A484,'RAW MATERIALS'!$B$4:$I$206,5,FALSE)</f>
        <v>#N/A</v>
      </c>
    </row>
    <row r="485" spans="1:6" ht="14.25" customHeight="1">
      <c r="A485" s="78">
        <f>'RAW MATERIALS'!B227</f>
        <v>0</v>
      </c>
      <c r="B485" s="111">
        <f>SUMPRODUCT(('Materials bought'!$A$4:$A$3999=$A485)*('Materials bought'!$B$4:$B$3999))-SUMPRODUCT(('Materials used'!$A$4:$A$4297=$A485)*('Materials used'!$B$4:$B$4297))</f>
        <v>0</v>
      </c>
      <c r="C485" s="112" t="e">
        <f>VLOOKUP(A485,'RAW MATERIALS'!$B$4:$H$206,3,FALSE)</f>
        <v>#N/A</v>
      </c>
      <c r="D485" s="113" t="e">
        <f t="shared" si="14"/>
        <v>#N/A</v>
      </c>
      <c r="E485" s="128">
        <f t="shared" si="15"/>
        <v>0</v>
      </c>
      <c r="F485" s="112" t="e">
        <f>VLOOKUP(A485,'RAW MATERIALS'!$B$4:$I$206,5,FALSE)</f>
        <v>#N/A</v>
      </c>
    </row>
    <row r="486" spans="1:6" ht="14.25" customHeight="1">
      <c r="A486" s="78">
        <f>'RAW MATERIALS'!B228</f>
        <v>0</v>
      </c>
      <c r="B486" s="111">
        <f>SUMPRODUCT(('Materials bought'!$A$4:$A$3999=$A486)*('Materials bought'!$B$4:$B$3999))-SUMPRODUCT(('Materials used'!$A$4:$A$4297=$A486)*('Materials used'!$B$4:$B$4297))</f>
        <v>0</v>
      </c>
      <c r="C486" s="112" t="e">
        <f>VLOOKUP(A486,'RAW MATERIALS'!$B$4:$H$206,3,FALSE)</f>
        <v>#N/A</v>
      </c>
      <c r="D486" s="113" t="e">
        <f t="shared" si="14"/>
        <v>#N/A</v>
      </c>
      <c r="E486" s="128">
        <f t="shared" si="15"/>
        <v>0</v>
      </c>
      <c r="F486" s="112" t="e">
        <f>VLOOKUP(A486,'RAW MATERIALS'!$B$4:$I$206,5,FALSE)</f>
        <v>#N/A</v>
      </c>
    </row>
    <row r="487" spans="1:6" ht="14.25" customHeight="1">
      <c r="A487" s="78">
        <f>'RAW MATERIALS'!B229</f>
        <v>0</v>
      </c>
      <c r="B487" s="111">
        <f>SUMPRODUCT(('Materials bought'!$A$4:$A$3999=$A487)*('Materials bought'!$B$4:$B$3999))-SUMPRODUCT(('Materials used'!$A$4:$A$4297=$A487)*('Materials used'!$B$4:$B$4297))</f>
        <v>0</v>
      </c>
      <c r="C487" s="112" t="e">
        <f>VLOOKUP(A487,'RAW MATERIALS'!$B$4:$H$206,3,FALSE)</f>
        <v>#N/A</v>
      </c>
      <c r="D487" s="113" t="e">
        <f t="shared" si="14"/>
        <v>#N/A</v>
      </c>
      <c r="E487" s="128">
        <f t="shared" si="15"/>
        <v>0</v>
      </c>
      <c r="F487" s="112" t="e">
        <f>VLOOKUP(A487,'RAW MATERIALS'!$B$4:$I$206,5,FALSE)</f>
        <v>#N/A</v>
      </c>
    </row>
    <row r="488" spans="1:6" ht="14.25" customHeight="1">
      <c r="A488" s="78">
        <f>'RAW MATERIALS'!B230</f>
        <v>0</v>
      </c>
      <c r="B488" s="111">
        <f>SUMPRODUCT(('Materials bought'!$A$4:$A$3999=$A488)*('Materials bought'!$B$4:$B$3999))-SUMPRODUCT(('Materials used'!$A$4:$A$4297=$A488)*('Materials used'!$B$4:$B$4297))</f>
        <v>0</v>
      </c>
      <c r="C488" s="112" t="e">
        <f>VLOOKUP(A488,'RAW MATERIALS'!$B$4:$H$206,3,FALSE)</f>
        <v>#N/A</v>
      </c>
      <c r="D488" s="113" t="e">
        <f t="shared" si="14"/>
        <v>#N/A</v>
      </c>
      <c r="E488" s="128">
        <f t="shared" si="15"/>
        <v>0</v>
      </c>
      <c r="F488" s="112" t="e">
        <f>VLOOKUP(A488,'RAW MATERIALS'!$B$4:$I$206,5,FALSE)</f>
        <v>#N/A</v>
      </c>
    </row>
    <row r="489" spans="1:6" ht="14.25" customHeight="1">
      <c r="A489" s="78">
        <f>'RAW MATERIALS'!B231</f>
        <v>0</v>
      </c>
      <c r="B489" s="111">
        <f>SUMPRODUCT(('Materials bought'!$A$4:$A$3999=$A489)*('Materials bought'!$B$4:$B$3999))-SUMPRODUCT(('Materials used'!$A$4:$A$4297=$A489)*('Materials used'!$B$4:$B$4297))</f>
        <v>0</v>
      </c>
      <c r="C489" s="112" t="e">
        <f>VLOOKUP(A489,'RAW MATERIALS'!$B$4:$H$206,3,FALSE)</f>
        <v>#N/A</v>
      </c>
      <c r="D489" s="113" t="e">
        <f t="shared" si="14"/>
        <v>#N/A</v>
      </c>
      <c r="E489" s="128">
        <f t="shared" si="15"/>
        <v>0</v>
      </c>
      <c r="F489" s="112" t="e">
        <f>VLOOKUP(A489,'RAW MATERIALS'!$B$4:$I$206,5,FALSE)</f>
        <v>#N/A</v>
      </c>
    </row>
    <row r="490" spans="1:6" ht="14.25" customHeight="1">
      <c r="A490" s="78">
        <f>'RAW MATERIALS'!B232</f>
        <v>0</v>
      </c>
      <c r="B490" s="111">
        <f>SUMPRODUCT(('Materials bought'!$A$4:$A$3999=$A490)*('Materials bought'!$B$4:$B$3999))-SUMPRODUCT(('Materials used'!$A$4:$A$4297=$A490)*('Materials used'!$B$4:$B$4297))</f>
        <v>0</v>
      </c>
      <c r="C490" s="112" t="e">
        <f>VLOOKUP(A490,'RAW MATERIALS'!$B$4:$H$206,3,FALSE)</f>
        <v>#N/A</v>
      </c>
      <c r="D490" s="113" t="e">
        <f t="shared" si="14"/>
        <v>#N/A</v>
      </c>
      <c r="E490" s="128">
        <f t="shared" si="15"/>
        <v>0</v>
      </c>
      <c r="F490" s="112" t="e">
        <f>VLOOKUP(A490,'RAW MATERIALS'!$B$4:$I$206,5,FALSE)</f>
        <v>#N/A</v>
      </c>
    </row>
    <row r="491" spans="1:6" ht="14.25" customHeight="1">
      <c r="A491" s="78">
        <f>'RAW MATERIALS'!B233</f>
        <v>0</v>
      </c>
      <c r="B491" s="111">
        <f>SUMPRODUCT(('Materials bought'!$A$4:$A$3999=$A491)*('Materials bought'!$B$4:$B$3999))-SUMPRODUCT(('Materials used'!$A$4:$A$4297=$A491)*('Materials used'!$B$4:$B$4297))</f>
        <v>0</v>
      </c>
      <c r="C491" s="112" t="e">
        <f>VLOOKUP(A491,'RAW MATERIALS'!$B$4:$H$206,3,FALSE)</f>
        <v>#N/A</v>
      </c>
      <c r="D491" s="113" t="e">
        <f t="shared" si="14"/>
        <v>#N/A</v>
      </c>
      <c r="E491" s="128">
        <f t="shared" si="15"/>
        <v>0</v>
      </c>
      <c r="F491" s="112" t="e">
        <f>VLOOKUP(A491,'RAW MATERIALS'!$B$4:$I$206,5,FALSE)</f>
        <v>#N/A</v>
      </c>
    </row>
    <row r="492" spans="1:6" ht="14.25" customHeight="1">
      <c r="A492" s="78">
        <f>'RAW MATERIALS'!B234</f>
        <v>0</v>
      </c>
      <c r="B492" s="111">
        <f>SUMPRODUCT(('Materials bought'!$A$4:$A$3999=$A492)*('Materials bought'!$B$4:$B$3999))-SUMPRODUCT(('Materials used'!$A$4:$A$4297=$A492)*('Materials used'!$B$4:$B$4297))</f>
        <v>0</v>
      </c>
      <c r="C492" s="112" t="e">
        <f>VLOOKUP(A492,'RAW MATERIALS'!$B$4:$H$206,3,FALSE)</f>
        <v>#N/A</v>
      </c>
      <c r="D492" s="113" t="e">
        <f t="shared" si="14"/>
        <v>#N/A</v>
      </c>
      <c r="E492" s="128">
        <f t="shared" si="15"/>
        <v>0</v>
      </c>
      <c r="F492" s="112" t="e">
        <f>VLOOKUP(A492,'RAW MATERIALS'!$B$4:$I$206,5,FALSE)</f>
        <v>#N/A</v>
      </c>
    </row>
    <row r="493" spans="1:6" ht="14.25" customHeight="1">
      <c r="A493" s="78">
        <f>'RAW MATERIALS'!B235</f>
        <v>0</v>
      </c>
      <c r="B493" s="111">
        <f>SUMPRODUCT(('Materials bought'!$A$4:$A$3999=$A493)*('Materials bought'!$B$4:$B$3999))-SUMPRODUCT(('Materials used'!$A$4:$A$4297=$A493)*('Materials used'!$B$4:$B$4297))</f>
        <v>0</v>
      </c>
      <c r="C493" s="112" t="e">
        <f>VLOOKUP(A493,'RAW MATERIALS'!$B$4:$H$206,3,FALSE)</f>
        <v>#N/A</v>
      </c>
      <c r="D493" s="113" t="e">
        <f t="shared" si="14"/>
        <v>#N/A</v>
      </c>
      <c r="E493" s="128">
        <f t="shared" si="15"/>
        <v>0</v>
      </c>
      <c r="F493" s="112" t="e">
        <f>VLOOKUP(A493,'RAW MATERIALS'!$B$4:$I$206,5,FALSE)</f>
        <v>#N/A</v>
      </c>
    </row>
    <row r="494" spans="1:6" ht="14.25" customHeight="1">
      <c r="A494" s="78">
        <f>'RAW MATERIALS'!B236</f>
        <v>0</v>
      </c>
      <c r="B494" s="111">
        <f>SUMPRODUCT(('Materials bought'!$A$4:$A$3999=$A494)*('Materials bought'!$B$4:$B$3999))-SUMPRODUCT(('Materials used'!$A$4:$A$4297=$A494)*('Materials used'!$B$4:$B$4297))</f>
        <v>0</v>
      </c>
      <c r="C494" s="112" t="e">
        <f>VLOOKUP(A494,'RAW MATERIALS'!$B$4:$H$206,3,FALSE)</f>
        <v>#N/A</v>
      </c>
      <c r="D494" s="113" t="e">
        <f t="shared" si="14"/>
        <v>#N/A</v>
      </c>
      <c r="E494" s="128">
        <f t="shared" si="15"/>
        <v>0</v>
      </c>
      <c r="F494" s="112" t="e">
        <f>VLOOKUP(A494,'RAW MATERIALS'!$B$4:$I$206,5,FALSE)</f>
        <v>#N/A</v>
      </c>
    </row>
    <row r="495" spans="1:6" ht="14.25" customHeight="1">
      <c r="A495" s="78">
        <f>'RAW MATERIALS'!B237</f>
        <v>0</v>
      </c>
      <c r="B495" s="111">
        <f>SUMPRODUCT(('Materials bought'!$A$4:$A$3999=$A495)*('Materials bought'!$B$4:$B$3999))-SUMPRODUCT(('Materials used'!$A$4:$A$4297=$A495)*('Materials used'!$B$4:$B$4297))</f>
        <v>0</v>
      </c>
      <c r="C495" s="112" t="e">
        <f>VLOOKUP(A495,'RAW MATERIALS'!$B$4:$H$206,3,FALSE)</f>
        <v>#N/A</v>
      </c>
      <c r="D495" s="113" t="e">
        <f t="shared" si="14"/>
        <v>#N/A</v>
      </c>
      <c r="E495" s="128">
        <f t="shared" si="15"/>
        <v>0</v>
      </c>
      <c r="F495" s="112" t="e">
        <f>VLOOKUP(A495,'RAW MATERIALS'!$B$4:$I$206,5,FALSE)</f>
        <v>#N/A</v>
      </c>
    </row>
    <row r="496" spans="1:6" ht="14.25" customHeight="1">
      <c r="A496" s="78">
        <f>'RAW MATERIALS'!B238</f>
        <v>0</v>
      </c>
      <c r="B496" s="111">
        <f>SUMPRODUCT(('Materials bought'!$A$4:$A$3999=$A496)*('Materials bought'!$B$4:$B$3999))-SUMPRODUCT(('Materials used'!$A$4:$A$4297=$A496)*('Materials used'!$B$4:$B$4297))</f>
        <v>0</v>
      </c>
      <c r="C496" s="112" t="e">
        <f>VLOOKUP(A496,'RAW MATERIALS'!$B$4:$H$206,3,FALSE)</f>
        <v>#N/A</v>
      </c>
      <c r="D496" s="113" t="e">
        <f t="shared" si="14"/>
        <v>#N/A</v>
      </c>
      <c r="E496" s="128">
        <f t="shared" si="15"/>
        <v>0</v>
      </c>
      <c r="F496" s="112" t="e">
        <f>VLOOKUP(A496,'RAW MATERIALS'!$B$4:$I$206,5,FALSE)</f>
        <v>#N/A</v>
      </c>
    </row>
    <row r="497" spans="1:6" ht="14.25" customHeight="1">
      <c r="A497" s="78" t="e">
        <f>'RAW MATERIALS'!#REF!</f>
        <v>#REF!</v>
      </c>
      <c r="B497" s="111" t="e">
        <f>SUMPRODUCT(('Materials bought'!$A$4:$A$3999=$A497)*('Materials bought'!$B$4:$B$3999))-SUMPRODUCT(('Materials used'!$A$4:$A$4297=$A497)*('Materials used'!$B$4:$B$4297))</f>
        <v>#REF!</v>
      </c>
      <c r="C497" s="112" t="e">
        <f>VLOOKUP(A497,'RAW MATERIALS'!$B$4:$H$206,3,FALSE)</f>
        <v>#REF!</v>
      </c>
      <c r="D497" s="113" t="e">
        <f t="shared" si="14"/>
        <v>#REF!</v>
      </c>
      <c r="E497" s="128">
        <f t="shared" si="15"/>
        <v>0</v>
      </c>
      <c r="F497" s="112" t="e">
        <f>VLOOKUP(A497,'RAW MATERIALS'!$B$4:$I$206,5,FALSE)</f>
        <v>#REF!</v>
      </c>
    </row>
    <row r="498" spans="1:6" ht="14.25" customHeight="1">
      <c r="A498" s="78" t="e">
        <f>'RAW MATERIALS'!#REF!</f>
        <v>#REF!</v>
      </c>
      <c r="B498" s="111" t="e">
        <f>SUMPRODUCT(('Materials bought'!$A$4:$A$3999=$A498)*('Materials bought'!$B$4:$B$3999))-SUMPRODUCT(('Materials used'!$A$4:$A$4297=$A498)*('Materials used'!$B$4:$B$4297))</f>
        <v>#REF!</v>
      </c>
      <c r="C498" s="112" t="e">
        <f>VLOOKUP(A498,'RAW MATERIALS'!$B$4:$H$206,3,FALSE)</f>
        <v>#REF!</v>
      </c>
      <c r="D498" s="113" t="e">
        <f t="shared" si="14"/>
        <v>#REF!</v>
      </c>
      <c r="E498" s="128">
        <f t="shared" si="15"/>
        <v>0</v>
      </c>
      <c r="F498" s="112" t="e">
        <f>VLOOKUP(A498,'RAW MATERIALS'!$B$4:$I$206,5,FALSE)</f>
        <v>#REF!</v>
      </c>
    </row>
    <row r="499" spans="1:6" ht="14.25" customHeight="1">
      <c r="A499" s="78" t="e">
        <f>'RAW MATERIALS'!#REF!</f>
        <v>#REF!</v>
      </c>
      <c r="B499" s="111" t="e">
        <f>SUMPRODUCT(('Materials bought'!$A$4:$A$3999=$A499)*('Materials bought'!$B$4:$B$3999))-SUMPRODUCT(('Materials used'!$A$4:$A$4297=$A499)*('Materials used'!$B$4:$B$4297))</f>
        <v>#REF!</v>
      </c>
      <c r="C499" s="112" t="e">
        <f>VLOOKUP(A499,'RAW MATERIALS'!$B$4:$H$206,3,FALSE)</f>
        <v>#REF!</v>
      </c>
      <c r="D499" s="113" t="e">
        <f t="shared" si="14"/>
        <v>#REF!</v>
      </c>
      <c r="E499" s="128">
        <f t="shared" si="15"/>
        <v>0</v>
      </c>
      <c r="F499" s="112" t="e">
        <f>VLOOKUP(A499,'RAW MATERIALS'!$B$4:$I$206,5,FALSE)</f>
        <v>#REF!</v>
      </c>
    </row>
    <row r="500" spans="1:6" ht="14.25" customHeight="1">
      <c r="A500" s="78" t="e">
        <f>'RAW MATERIALS'!#REF!</f>
        <v>#REF!</v>
      </c>
      <c r="B500" s="111" t="e">
        <f>SUMPRODUCT(('Materials bought'!$A$4:$A$3999=$A500)*('Materials bought'!$B$4:$B$3999))-SUMPRODUCT(('Materials used'!$A$4:$A$4297=$A500)*('Materials used'!$B$4:$B$4297))</f>
        <v>#REF!</v>
      </c>
      <c r="C500" s="112" t="e">
        <f>VLOOKUP(A500,'RAW MATERIALS'!$B$4:$H$206,3,FALSE)</f>
        <v>#REF!</v>
      </c>
      <c r="D500" s="113" t="e">
        <f t="shared" si="14"/>
        <v>#REF!</v>
      </c>
      <c r="E500" s="128">
        <f t="shared" si="15"/>
        <v>0</v>
      </c>
      <c r="F500" s="112" t="e">
        <f>VLOOKUP(A500,'RAW MATERIALS'!$B$4:$I$206,5,FALSE)</f>
        <v>#REF!</v>
      </c>
    </row>
  </sheetData>
  <sheetProtection sheet="1" objects="1" scenarios="1"/>
  <autoFilter ref="A4:F500">
    <sortState ref="A5:F500">
      <sortCondition descending="1" ref="E4:E500"/>
    </sortState>
  </autoFilter>
  <pageMargins left="0.25" right="0.25"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6"/>
  <sheetViews>
    <sheetView workbookViewId="0">
      <pane ySplit="6" topLeftCell="A7" activePane="bottomLeft" state="frozen"/>
      <selection pane="bottomLeft" activeCell="G47" sqref="G47"/>
    </sheetView>
  </sheetViews>
  <sheetFormatPr baseColWidth="10" defaultColWidth="8.875" defaultRowHeight="15" x14ac:dyDescent="0"/>
  <cols>
    <col min="1" max="1" width="34.625" style="5" customWidth="1"/>
    <col min="2" max="2" width="10.5" style="5" bestFit="1" customWidth="1"/>
    <col min="3" max="16384" width="8.875" style="5"/>
  </cols>
  <sheetData>
    <row r="1" spans="1:7" ht="18">
      <c r="A1" s="19" t="s">
        <v>5</v>
      </c>
    </row>
    <row r="3" spans="1:7">
      <c r="A3" s="5" t="s">
        <v>1</v>
      </c>
      <c r="B3" s="20">
        <v>385</v>
      </c>
    </row>
    <row r="6" spans="1:7">
      <c r="A6" s="2" t="s">
        <v>4</v>
      </c>
      <c r="B6" s="21" t="s">
        <v>3</v>
      </c>
      <c r="C6" s="21" t="s">
        <v>0</v>
      </c>
      <c r="D6" s="33" t="s">
        <v>15</v>
      </c>
      <c r="E6" s="20" t="s">
        <v>183</v>
      </c>
      <c r="G6" s="5">
        <v>390</v>
      </c>
    </row>
    <row r="7" spans="1:7">
      <c r="A7" s="20" t="s">
        <v>193</v>
      </c>
      <c r="B7" s="35"/>
      <c r="C7" s="20"/>
      <c r="D7" s="22" t="s">
        <v>7</v>
      </c>
      <c r="E7" s="20"/>
      <c r="G7" s="5">
        <v>678</v>
      </c>
    </row>
    <row r="8" spans="1:7">
      <c r="A8" s="20" t="s">
        <v>149</v>
      </c>
      <c r="B8" s="35"/>
      <c r="C8" s="20"/>
      <c r="D8" s="22" t="s">
        <v>7</v>
      </c>
      <c r="E8" s="20"/>
    </row>
    <row r="9" spans="1:7">
      <c r="A9" s="20" t="s">
        <v>137</v>
      </c>
      <c r="B9" s="35">
        <v>100</v>
      </c>
      <c r="C9" s="20"/>
      <c r="D9" s="22" t="s">
        <v>7</v>
      </c>
      <c r="E9" s="20"/>
    </row>
    <row r="10" spans="1:7">
      <c r="A10" s="28" t="s">
        <v>161</v>
      </c>
      <c r="B10" s="36"/>
      <c r="C10" s="32"/>
      <c r="D10" s="22" t="s">
        <v>7</v>
      </c>
      <c r="E10" s="20" t="s">
        <v>184</v>
      </c>
    </row>
    <row r="11" spans="1:7">
      <c r="A11" s="24" t="s">
        <v>29</v>
      </c>
      <c r="B11" s="35"/>
      <c r="C11" s="20"/>
      <c r="D11" s="1" t="s">
        <v>7</v>
      </c>
      <c r="E11" s="20" t="s">
        <v>184</v>
      </c>
    </row>
    <row r="12" spans="1:7">
      <c r="A12" s="20" t="s">
        <v>139</v>
      </c>
      <c r="B12" s="35"/>
      <c r="C12" s="20"/>
      <c r="D12" s="22" t="s">
        <v>7</v>
      </c>
      <c r="E12" s="20"/>
    </row>
    <row r="13" spans="1:7">
      <c r="A13" s="24" t="s">
        <v>30</v>
      </c>
      <c r="B13" s="35"/>
      <c r="C13" s="20"/>
      <c r="D13" s="1" t="s">
        <v>7</v>
      </c>
      <c r="E13" s="20"/>
    </row>
    <row r="14" spans="1:7">
      <c r="A14" s="24" t="s">
        <v>31</v>
      </c>
      <c r="B14" s="35"/>
      <c r="C14" s="20"/>
      <c r="D14" s="1" t="s">
        <v>7</v>
      </c>
      <c r="E14" s="20"/>
    </row>
    <row r="15" spans="1:7">
      <c r="A15" s="24" t="s">
        <v>32</v>
      </c>
      <c r="B15" s="35"/>
      <c r="C15" s="20"/>
      <c r="D15" s="1" t="s">
        <v>7</v>
      </c>
      <c r="E15" s="20"/>
    </row>
    <row r="16" spans="1:7">
      <c r="A16" s="3" t="s">
        <v>33</v>
      </c>
      <c r="B16" s="35">
        <v>70</v>
      </c>
      <c r="C16" s="20"/>
      <c r="D16" s="1" t="s">
        <v>7</v>
      </c>
      <c r="E16" s="20"/>
    </row>
    <row r="17" spans="1:5">
      <c r="A17" s="3" t="s">
        <v>34</v>
      </c>
      <c r="B17" s="35">
        <v>66</v>
      </c>
      <c r="C17" s="20"/>
      <c r="D17" s="1" t="s">
        <v>7</v>
      </c>
      <c r="E17" s="20"/>
    </row>
    <row r="18" spans="1:5">
      <c r="A18" s="32" t="s">
        <v>35</v>
      </c>
      <c r="B18" s="35"/>
      <c r="C18" s="20"/>
      <c r="D18" s="1" t="s">
        <v>7</v>
      </c>
      <c r="E18" s="20"/>
    </row>
    <row r="19" spans="1:5">
      <c r="A19" s="32" t="s">
        <v>155</v>
      </c>
      <c r="B19" s="35"/>
      <c r="C19" s="20"/>
      <c r="D19" s="22" t="s">
        <v>7</v>
      </c>
      <c r="E19" s="20"/>
    </row>
    <row r="20" spans="1:5">
      <c r="A20" s="20" t="s">
        <v>146</v>
      </c>
      <c r="B20" s="35"/>
      <c r="C20" s="20"/>
      <c r="D20" s="22" t="s">
        <v>7</v>
      </c>
      <c r="E20" s="20"/>
    </row>
    <row r="21" spans="1:5">
      <c r="A21" s="20" t="s">
        <v>51</v>
      </c>
      <c r="B21" s="35"/>
      <c r="C21" s="20"/>
      <c r="D21" s="1" t="s">
        <v>7</v>
      </c>
      <c r="E21" s="20" t="s">
        <v>184</v>
      </c>
    </row>
    <row r="22" spans="1:5">
      <c r="A22" s="20" t="s">
        <v>84</v>
      </c>
      <c r="B22" s="35"/>
      <c r="C22" s="20"/>
      <c r="D22" s="1" t="s">
        <v>7</v>
      </c>
      <c r="E22" s="20" t="s">
        <v>184</v>
      </c>
    </row>
    <row r="23" spans="1:5">
      <c r="A23" s="32" t="s">
        <v>37</v>
      </c>
      <c r="B23" s="35"/>
      <c r="C23" s="20"/>
      <c r="D23" s="1" t="s">
        <v>7</v>
      </c>
      <c r="E23" s="20" t="s">
        <v>184</v>
      </c>
    </row>
    <row r="24" spans="1:5">
      <c r="A24" s="32" t="s">
        <v>36</v>
      </c>
      <c r="B24" s="35"/>
      <c r="C24" s="20"/>
      <c r="D24" s="1" t="s">
        <v>7</v>
      </c>
      <c r="E24" s="20" t="s">
        <v>184</v>
      </c>
    </row>
    <row r="25" spans="1:5">
      <c r="A25" s="20" t="s">
        <v>138</v>
      </c>
      <c r="B25" s="35"/>
      <c r="C25" s="20"/>
      <c r="D25" s="22" t="s">
        <v>7</v>
      </c>
      <c r="E25" s="20" t="s">
        <v>184</v>
      </c>
    </row>
    <row r="26" spans="1:5">
      <c r="A26" s="20" t="s">
        <v>178</v>
      </c>
      <c r="B26" s="35">
        <v>686</v>
      </c>
      <c r="C26" s="20"/>
      <c r="D26" s="22" t="s">
        <v>7</v>
      </c>
      <c r="E26" s="20"/>
    </row>
    <row r="27" spans="1:5">
      <c r="A27" s="20" t="s">
        <v>154</v>
      </c>
      <c r="B27" s="39">
        <v>1202</v>
      </c>
      <c r="C27" s="20"/>
      <c r="D27" s="22" t="s">
        <v>105</v>
      </c>
      <c r="E27" s="20"/>
    </row>
    <row r="28" spans="1:5">
      <c r="A28" s="27" t="s">
        <v>164</v>
      </c>
      <c r="B28" s="36"/>
      <c r="C28" s="32"/>
      <c r="D28" s="22" t="s">
        <v>7</v>
      </c>
      <c r="E28" s="20" t="s">
        <v>184</v>
      </c>
    </row>
    <row r="29" spans="1:5">
      <c r="A29" s="28" t="s">
        <v>158</v>
      </c>
      <c r="B29" s="36"/>
      <c r="C29" s="23"/>
      <c r="D29" s="22" t="s">
        <v>7</v>
      </c>
      <c r="E29" s="20" t="s">
        <v>184</v>
      </c>
    </row>
    <row r="30" spans="1:5">
      <c r="A30" s="27" t="s">
        <v>157</v>
      </c>
      <c r="B30" s="36"/>
      <c r="C30" s="23"/>
      <c r="D30" s="22" t="s">
        <v>7</v>
      </c>
      <c r="E30" s="20" t="s">
        <v>184</v>
      </c>
    </row>
    <row r="31" spans="1:5">
      <c r="A31" s="24" t="s">
        <v>43</v>
      </c>
      <c r="B31" s="35"/>
      <c r="C31" s="20"/>
      <c r="D31" s="1" t="s">
        <v>7</v>
      </c>
      <c r="E31" s="20" t="s">
        <v>184</v>
      </c>
    </row>
    <row r="32" spans="1:5" s="4" customFormat="1">
      <c r="A32" s="23" t="s">
        <v>106</v>
      </c>
      <c r="B32" s="35"/>
      <c r="C32" s="20"/>
      <c r="D32" s="1" t="s">
        <v>7</v>
      </c>
      <c r="E32" s="20" t="s">
        <v>184</v>
      </c>
    </row>
    <row r="33" spans="1:5" s="4" customFormat="1">
      <c r="A33" s="32" t="s">
        <v>107</v>
      </c>
      <c r="B33" s="35"/>
      <c r="C33" s="20"/>
      <c r="D33" s="1" t="s">
        <v>7</v>
      </c>
      <c r="E33" s="20" t="s">
        <v>184</v>
      </c>
    </row>
    <row r="34" spans="1:5">
      <c r="A34" s="32" t="s">
        <v>108</v>
      </c>
      <c r="B34" s="35"/>
      <c r="C34" s="20"/>
      <c r="D34" s="1" t="s">
        <v>7</v>
      </c>
      <c r="E34" s="20" t="s">
        <v>184</v>
      </c>
    </row>
    <row r="35" spans="1:5">
      <c r="A35" s="32" t="s">
        <v>109</v>
      </c>
      <c r="B35" s="35"/>
      <c r="C35" s="20"/>
      <c r="D35" s="1" t="s">
        <v>7</v>
      </c>
      <c r="E35" s="20" t="s">
        <v>184</v>
      </c>
    </row>
    <row r="36" spans="1:5">
      <c r="A36" s="32" t="s">
        <v>110</v>
      </c>
      <c r="B36" s="36"/>
      <c r="C36" s="32"/>
      <c r="D36" s="1" t="s">
        <v>7</v>
      </c>
      <c r="E36" s="20" t="s">
        <v>184</v>
      </c>
    </row>
    <row r="37" spans="1:5">
      <c r="A37" s="24" t="s">
        <v>111</v>
      </c>
      <c r="B37" s="36"/>
      <c r="C37" s="32"/>
      <c r="D37" s="1" t="s">
        <v>7</v>
      </c>
      <c r="E37" s="20" t="s">
        <v>184</v>
      </c>
    </row>
    <row r="38" spans="1:5">
      <c r="A38" s="32" t="s">
        <v>112</v>
      </c>
      <c r="B38" s="35"/>
      <c r="C38" s="20"/>
      <c r="D38" s="1" t="s">
        <v>7</v>
      </c>
      <c r="E38" s="20" t="s">
        <v>184</v>
      </c>
    </row>
    <row r="39" spans="1:5">
      <c r="A39" s="32" t="s">
        <v>113</v>
      </c>
      <c r="B39" s="35"/>
      <c r="C39" s="20"/>
      <c r="D39" s="1" t="s">
        <v>7</v>
      </c>
      <c r="E39" s="32" t="s">
        <v>184</v>
      </c>
    </row>
    <row r="40" spans="1:5">
      <c r="A40" s="20" t="s">
        <v>114</v>
      </c>
      <c r="B40" s="35"/>
      <c r="C40" s="20"/>
      <c r="D40" s="1" t="s">
        <v>7</v>
      </c>
      <c r="E40" s="32" t="s">
        <v>184</v>
      </c>
    </row>
    <row r="41" spans="1:5">
      <c r="A41" s="20" t="s">
        <v>135</v>
      </c>
      <c r="B41" s="35"/>
      <c r="C41" s="20"/>
      <c r="D41" s="1" t="s">
        <v>7</v>
      </c>
      <c r="E41" s="20"/>
    </row>
    <row r="42" spans="1:5">
      <c r="A42" s="20" t="s">
        <v>45</v>
      </c>
      <c r="B42" s="35"/>
      <c r="C42" s="20"/>
      <c r="D42" s="1" t="s">
        <v>7</v>
      </c>
      <c r="E42" s="20"/>
    </row>
    <row r="43" spans="1:5">
      <c r="A43" s="20" t="s">
        <v>131</v>
      </c>
      <c r="B43" s="35">
        <v>2575</v>
      </c>
      <c r="C43" s="20"/>
      <c r="D43" s="22" t="s">
        <v>105</v>
      </c>
      <c r="E43" s="20"/>
    </row>
    <row r="44" spans="1:5">
      <c r="A44" s="20" t="s">
        <v>132</v>
      </c>
      <c r="B44" s="35"/>
      <c r="C44" s="20"/>
      <c r="D44" s="22" t="s">
        <v>7</v>
      </c>
      <c r="E44" s="20"/>
    </row>
    <row r="45" spans="1:5">
      <c r="A45" s="20" t="s">
        <v>46</v>
      </c>
      <c r="B45" s="35"/>
      <c r="C45" s="20"/>
      <c r="D45" s="1" t="s">
        <v>7</v>
      </c>
      <c r="E45" s="20"/>
    </row>
    <row r="46" spans="1:5">
      <c r="A46" s="32" t="s">
        <v>175</v>
      </c>
      <c r="B46" s="36"/>
      <c r="C46" s="32"/>
      <c r="D46" s="22" t="s">
        <v>7</v>
      </c>
      <c r="E46" s="20"/>
    </row>
    <row r="47" spans="1:5">
      <c r="A47" s="20" t="s">
        <v>48</v>
      </c>
      <c r="B47" s="35">
        <f>879*6</f>
        <v>5274</v>
      </c>
      <c r="C47" s="20"/>
      <c r="D47" s="1" t="s">
        <v>7</v>
      </c>
      <c r="E47" s="20"/>
    </row>
    <row r="48" spans="1:5">
      <c r="A48" s="20" t="s">
        <v>47</v>
      </c>
      <c r="B48" s="35"/>
      <c r="C48" s="20"/>
      <c r="D48" s="1" t="s">
        <v>7</v>
      </c>
      <c r="E48" s="20"/>
    </row>
    <row r="49" spans="1:5">
      <c r="A49" s="28" t="s">
        <v>167</v>
      </c>
      <c r="B49" s="36"/>
      <c r="C49" s="32"/>
      <c r="D49" s="22" t="s">
        <v>7</v>
      </c>
      <c r="E49" s="20" t="s">
        <v>184</v>
      </c>
    </row>
    <row r="50" spans="1:5">
      <c r="A50" s="29" t="s">
        <v>156</v>
      </c>
      <c r="B50" s="35"/>
      <c r="C50" s="20"/>
      <c r="D50" s="22" t="s">
        <v>7</v>
      </c>
      <c r="E50" s="20" t="s">
        <v>184</v>
      </c>
    </row>
    <row r="51" spans="1:5">
      <c r="A51" s="20" t="s">
        <v>61</v>
      </c>
      <c r="B51" s="35"/>
      <c r="C51" s="20"/>
      <c r="D51" s="1" t="s">
        <v>7</v>
      </c>
      <c r="E51" s="20" t="s">
        <v>184</v>
      </c>
    </row>
    <row r="52" spans="1:5">
      <c r="A52" s="20" t="s">
        <v>50</v>
      </c>
      <c r="B52" s="35"/>
      <c r="C52" s="20"/>
      <c r="D52" s="1" t="s">
        <v>7</v>
      </c>
      <c r="E52" s="20" t="s">
        <v>184</v>
      </c>
    </row>
    <row r="53" spans="1:5">
      <c r="A53" s="28" t="s">
        <v>165</v>
      </c>
      <c r="B53" s="36"/>
      <c r="C53" s="32"/>
      <c r="D53" s="22" t="s">
        <v>7</v>
      </c>
      <c r="E53" s="20" t="s">
        <v>184</v>
      </c>
    </row>
    <row r="54" spans="1:5">
      <c r="A54" s="20" t="s">
        <v>52</v>
      </c>
      <c r="B54" s="35"/>
      <c r="C54" s="20"/>
      <c r="D54" s="1" t="s">
        <v>7</v>
      </c>
      <c r="E54" s="20" t="s">
        <v>184</v>
      </c>
    </row>
    <row r="55" spans="1:5">
      <c r="A55" s="20" t="s">
        <v>53</v>
      </c>
      <c r="B55" s="35"/>
      <c r="C55" s="20"/>
      <c r="D55" s="1" t="s">
        <v>7</v>
      </c>
      <c r="E55" s="20" t="s">
        <v>184</v>
      </c>
    </row>
    <row r="56" spans="1:5">
      <c r="A56" s="32" t="s">
        <v>170</v>
      </c>
      <c r="B56" s="36">
        <v>3850</v>
      </c>
      <c r="C56" s="32"/>
      <c r="D56" s="22" t="s">
        <v>18</v>
      </c>
      <c r="E56" s="20"/>
    </row>
    <row r="57" spans="1:5">
      <c r="A57" s="20" t="s">
        <v>54</v>
      </c>
      <c r="B57" s="35"/>
      <c r="C57" s="20"/>
      <c r="D57" s="1" t="s">
        <v>7</v>
      </c>
      <c r="E57" s="20"/>
    </row>
    <row r="58" spans="1:5">
      <c r="A58" s="20" t="s">
        <v>55</v>
      </c>
      <c r="B58" s="35">
        <v>236</v>
      </c>
      <c r="C58" s="20"/>
      <c r="D58" s="1" t="s">
        <v>7</v>
      </c>
      <c r="E58" s="20"/>
    </row>
    <row r="59" spans="1:5">
      <c r="A59" s="20" t="s">
        <v>56</v>
      </c>
      <c r="B59" s="35"/>
      <c r="C59" s="20"/>
      <c r="D59" s="1" t="s">
        <v>105</v>
      </c>
      <c r="E59" s="20"/>
    </row>
    <row r="60" spans="1:5">
      <c r="A60" s="20" t="s">
        <v>71</v>
      </c>
      <c r="B60" s="35"/>
      <c r="C60" s="20"/>
      <c r="D60" s="1" t="s">
        <v>105</v>
      </c>
      <c r="E60" s="20"/>
    </row>
    <row r="61" spans="1:5">
      <c r="A61" s="20" t="s">
        <v>72</v>
      </c>
      <c r="B61" s="35"/>
      <c r="C61" s="20"/>
      <c r="D61" s="1" t="s">
        <v>7</v>
      </c>
      <c r="E61" s="20" t="s">
        <v>184</v>
      </c>
    </row>
    <row r="62" spans="1:5">
      <c r="A62" s="20" t="s">
        <v>57</v>
      </c>
      <c r="B62" s="35"/>
      <c r="C62" s="20"/>
      <c r="D62" s="1" t="s">
        <v>105</v>
      </c>
      <c r="E62" s="20" t="s">
        <v>184</v>
      </c>
    </row>
    <row r="63" spans="1:5">
      <c r="A63" s="20" t="s">
        <v>58</v>
      </c>
      <c r="B63" s="35"/>
      <c r="C63" s="20"/>
      <c r="D63" s="1" t="s">
        <v>7</v>
      </c>
      <c r="E63" s="20" t="s">
        <v>184</v>
      </c>
    </row>
    <row r="64" spans="1:5">
      <c r="A64" s="20" t="s">
        <v>177</v>
      </c>
      <c r="B64" s="35">
        <v>750</v>
      </c>
      <c r="C64" s="20"/>
      <c r="D64" s="22" t="s">
        <v>7</v>
      </c>
      <c r="E64" s="20"/>
    </row>
    <row r="65" spans="1:5">
      <c r="A65" s="20" t="s">
        <v>59</v>
      </c>
      <c r="B65" s="35"/>
      <c r="C65" s="20"/>
      <c r="D65" s="1" t="s">
        <v>7</v>
      </c>
      <c r="E65" s="20" t="s">
        <v>184</v>
      </c>
    </row>
    <row r="66" spans="1:5">
      <c r="A66" s="20" t="s">
        <v>60</v>
      </c>
      <c r="B66" s="35"/>
      <c r="C66" s="20"/>
      <c r="D66" s="1" t="s">
        <v>7</v>
      </c>
      <c r="E66" s="20" t="s">
        <v>184</v>
      </c>
    </row>
    <row r="67" spans="1:5">
      <c r="A67" s="20" t="s">
        <v>6</v>
      </c>
      <c r="B67" s="35" t="s">
        <v>190</v>
      </c>
      <c r="C67" s="20"/>
      <c r="D67" s="22" t="s">
        <v>27</v>
      </c>
      <c r="E67" s="20"/>
    </row>
    <row r="68" spans="1:5">
      <c r="A68" s="20" t="s">
        <v>62</v>
      </c>
      <c r="B68" s="35"/>
      <c r="C68" s="20"/>
      <c r="D68" s="1" t="s">
        <v>7</v>
      </c>
      <c r="E68" s="20" t="s">
        <v>184</v>
      </c>
    </row>
    <row r="69" spans="1:5">
      <c r="A69" s="27" t="s">
        <v>159</v>
      </c>
      <c r="B69" s="36"/>
      <c r="C69" s="32"/>
      <c r="D69" s="22" t="s">
        <v>7</v>
      </c>
      <c r="E69" s="20" t="s">
        <v>184</v>
      </c>
    </row>
    <row r="70" spans="1:5">
      <c r="A70" s="20" t="s">
        <v>63</v>
      </c>
      <c r="B70" s="35"/>
      <c r="C70" s="20"/>
      <c r="D70" s="1" t="s">
        <v>7</v>
      </c>
      <c r="E70" s="20" t="s">
        <v>184</v>
      </c>
    </row>
    <row r="71" spans="1:5">
      <c r="A71" s="20" t="s">
        <v>64</v>
      </c>
      <c r="B71" s="35"/>
      <c r="C71" s="20"/>
      <c r="D71" s="1" t="s">
        <v>18</v>
      </c>
      <c r="E71" s="20" t="s">
        <v>184</v>
      </c>
    </row>
    <row r="72" spans="1:5">
      <c r="A72" s="20" t="s">
        <v>65</v>
      </c>
      <c r="B72" s="35"/>
      <c r="C72" s="20"/>
      <c r="D72" s="1" t="s">
        <v>7</v>
      </c>
      <c r="E72" s="20" t="s">
        <v>184</v>
      </c>
    </row>
    <row r="73" spans="1:5">
      <c r="A73" s="20" t="s">
        <v>90</v>
      </c>
      <c r="B73" s="35"/>
      <c r="C73" s="20"/>
      <c r="D73" s="1" t="s">
        <v>18</v>
      </c>
      <c r="E73" s="20" t="s">
        <v>184</v>
      </c>
    </row>
    <row r="74" spans="1:5">
      <c r="A74" s="27" t="s">
        <v>162</v>
      </c>
      <c r="B74" s="36"/>
      <c r="C74" s="32"/>
      <c r="D74" s="22" t="s">
        <v>7</v>
      </c>
      <c r="E74" s="20" t="s">
        <v>184</v>
      </c>
    </row>
    <row r="75" spans="1:5">
      <c r="A75" s="20" t="s">
        <v>145</v>
      </c>
      <c r="B75" s="35"/>
      <c r="C75" s="20"/>
      <c r="D75" s="22"/>
      <c r="E75" s="20" t="s">
        <v>184</v>
      </c>
    </row>
    <row r="76" spans="1:5">
      <c r="A76" s="24" t="s">
        <v>119</v>
      </c>
      <c r="B76" s="35">
        <v>4500</v>
      </c>
      <c r="C76" s="20"/>
      <c r="D76" s="1" t="s">
        <v>18</v>
      </c>
      <c r="E76" s="20"/>
    </row>
    <row r="77" spans="1:5">
      <c r="A77" s="24" t="s">
        <v>118</v>
      </c>
      <c r="B77" s="35">
        <v>4500</v>
      </c>
      <c r="C77" s="20"/>
      <c r="D77" s="1" t="s">
        <v>18</v>
      </c>
      <c r="E77" s="20"/>
    </row>
    <row r="78" spans="1:5">
      <c r="A78" s="24" t="s">
        <v>120</v>
      </c>
      <c r="B78" s="35">
        <v>4500</v>
      </c>
      <c r="C78" s="20"/>
      <c r="D78" s="1" t="s">
        <v>18</v>
      </c>
      <c r="E78" s="20"/>
    </row>
    <row r="79" spans="1:5">
      <c r="A79" s="24" t="s">
        <v>117</v>
      </c>
      <c r="B79" s="35">
        <v>4500</v>
      </c>
      <c r="C79" s="20"/>
      <c r="D79" s="1" t="s">
        <v>18</v>
      </c>
      <c r="E79" s="20"/>
    </row>
    <row r="80" spans="1:5">
      <c r="A80" s="32" t="s">
        <v>171</v>
      </c>
      <c r="B80" s="35">
        <v>4500</v>
      </c>
      <c r="C80" s="32"/>
      <c r="D80" s="22" t="s">
        <v>18</v>
      </c>
      <c r="E80" s="20"/>
    </row>
    <row r="81" spans="1:5">
      <c r="A81" s="32" t="s">
        <v>115</v>
      </c>
      <c r="B81" s="35">
        <v>3400</v>
      </c>
      <c r="C81" s="20"/>
      <c r="D81" s="1" t="s">
        <v>18</v>
      </c>
      <c r="E81" s="20"/>
    </row>
    <row r="82" spans="1:5">
      <c r="A82" s="32" t="s">
        <v>116</v>
      </c>
      <c r="B82" s="35"/>
      <c r="C82" s="20"/>
      <c r="D82" s="1" t="s">
        <v>18</v>
      </c>
      <c r="E82" s="20"/>
    </row>
    <row r="83" spans="1:5">
      <c r="A83" s="20" t="s">
        <v>66</v>
      </c>
      <c r="B83" s="35"/>
      <c r="C83" s="20"/>
      <c r="D83" s="1" t="s">
        <v>7</v>
      </c>
      <c r="E83" s="20" t="s">
        <v>184</v>
      </c>
    </row>
    <row r="84" spans="1:5">
      <c r="A84" s="20" t="s">
        <v>67</v>
      </c>
      <c r="B84" s="35"/>
      <c r="C84" s="20"/>
      <c r="D84" s="1" t="s">
        <v>7</v>
      </c>
      <c r="E84" s="20" t="s">
        <v>184</v>
      </c>
    </row>
    <row r="85" spans="1:5">
      <c r="A85" s="20" t="s">
        <v>68</v>
      </c>
      <c r="B85" s="35"/>
      <c r="C85" s="20"/>
      <c r="D85" s="1" t="s">
        <v>7</v>
      </c>
      <c r="E85" s="20" t="s">
        <v>184</v>
      </c>
    </row>
    <row r="86" spans="1:5">
      <c r="A86" s="20" t="s">
        <v>69</v>
      </c>
      <c r="B86" s="35"/>
      <c r="C86" s="20"/>
      <c r="D86" s="1" t="s">
        <v>7</v>
      </c>
      <c r="E86" s="20" t="s">
        <v>184</v>
      </c>
    </row>
    <row r="87" spans="1:5">
      <c r="A87" s="7" t="s">
        <v>28</v>
      </c>
      <c r="B87" s="35"/>
      <c r="C87" s="20"/>
      <c r="D87" s="1" t="s">
        <v>7</v>
      </c>
      <c r="E87" s="20" t="s">
        <v>184</v>
      </c>
    </row>
    <row r="88" spans="1:5">
      <c r="A88" s="32" t="s">
        <v>38</v>
      </c>
      <c r="B88" s="35"/>
      <c r="C88" s="20"/>
      <c r="D88" s="1" t="s">
        <v>7</v>
      </c>
      <c r="E88" s="20" t="s">
        <v>184</v>
      </c>
    </row>
    <row r="89" spans="1:5">
      <c r="A89" s="20" t="s">
        <v>70</v>
      </c>
      <c r="B89" s="35"/>
      <c r="C89" s="20"/>
      <c r="D89" s="1" t="s">
        <v>7</v>
      </c>
      <c r="E89" s="20" t="s">
        <v>184</v>
      </c>
    </row>
    <row r="90" spans="1:5">
      <c r="A90" s="24" t="s">
        <v>39</v>
      </c>
      <c r="B90" s="35"/>
      <c r="C90" s="20"/>
      <c r="D90" s="1" t="s">
        <v>7</v>
      </c>
      <c r="E90" s="20" t="s">
        <v>184</v>
      </c>
    </row>
    <row r="91" spans="1:5">
      <c r="A91" s="20" t="s">
        <v>82</v>
      </c>
      <c r="B91" s="35"/>
      <c r="C91" s="20"/>
      <c r="D91" s="1" t="s">
        <v>7</v>
      </c>
      <c r="E91" s="20" t="s">
        <v>184</v>
      </c>
    </row>
    <row r="92" spans="1:5">
      <c r="A92" s="20" t="s">
        <v>140</v>
      </c>
      <c r="B92" s="35"/>
      <c r="C92" s="20"/>
      <c r="D92" s="22" t="s">
        <v>7</v>
      </c>
      <c r="E92" s="20"/>
    </row>
    <row r="93" spans="1:5">
      <c r="A93" s="27" t="s">
        <v>168</v>
      </c>
      <c r="B93" s="36"/>
      <c r="C93" s="32"/>
      <c r="D93" s="22" t="s">
        <v>7</v>
      </c>
      <c r="E93" s="20" t="s">
        <v>184</v>
      </c>
    </row>
    <row r="94" spans="1:5">
      <c r="A94" s="20" t="s">
        <v>134</v>
      </c>
      <c r="B94" s="35"/>
      <c r="C94" s="20"/>
      <c r="D94" s="22" t="s">
        <v>7</v>
      </c>
      <c r="E94" s="20"/>
    </row>
    <row r="95" spans="1:5">
      <c r="A95" s="20" t="s">
        <v>126</v>
      </c>
      <c r="B95" s="35"/>
      <c r="C95" s="20"/>
      <c r="D95" s="1" t="s">
        <v>18</v>
      </c>
      <c r="E95" s="20"/>
    </row>
    <row r="96" spans="1:5">
      <c r="A96" s="20" t="s">
        <v>125</v>
      </c>
      <c r="B96" s="35">
        <v>2000</v>
      </c>
      <c r="C96" s="20"/>
      <c r="D96" s="1" t="s">
        <v>18</v>
      </c>
      <c r="E96" s="20"/>
    </row>
    <row r="97" spans="1:5">
      <c r="A97" s="20" t="s">
        <v>188</v>
      </c>
      <c r="B97" s="35">
        <v>400000</v>
      </c>
      <c r="C97" s="20"/>
      <c r="D97" s="1" t="s">
        <v>7</v>
      </c>
      <c r="E97" s="20"/>
    </row>
    <row r="98" spans="1:5">
      <c r="A98" s="20" t="s">
        <v>189</v>
      </c>
      <c r="B98" s="35">
        <v>900000</v>
      </c>
      <c r="C98" s="20"/>
      <c r="D98" s="1" t="s">
        <v>7</v>
      </c>
      <c r="E98" s="20"/>
    </row>
    <row r="99" spans="1:5">
      <c r="A99" s="20" t="s">
        <v>73</v>
      </c>
      <c r="B99" s="35"/>
      <c r="C99" s="20"/>
      <c r="D99" s="1" t="s">
        <v>105</v>
      </c>
      <c r="E99" s="20" t="s">
        <v>184</v>
      </c>
    </row>
    <row r="100" spans="1:5">
      <c r="A100" s="20" t="s">
        <v>74</v>
      </c>
      <c r="B100" s="35"/>
      <c r="C100" s="20"/>
      <c r="D100" s="6" t="s">
        <v>7</v>
      </c>
      <c r="E100" s="20"/>
    </row>
    <row r="101" spans="1:5">
      <c r="A101" s="27" t="s">
        <v>166</v>
      </c>
      <c r="B101" s="36"/>
      <c r="C101" s="32"/>
      <c r="D101" s="34" t="s">
        <v>7</v>
      </c>
      <c r="E101" s="20" t="s">
        <v>184</v>
      </c>
    </row>
    <row r="102" spans="1:5">
      <c r="A102" s="20" t="s">
        <v>91</v>
      </c>
      <c r="B102" s="35"/>
      <c r="C102" s="20"/>
      <c r="D102" s="22" t="s">
        <v>105</v>
      </c>
      <c r="E102" s="20"/>
    </row>
    <row r="103" spans="1:5">
      <c r="A103" s="20" t="s">
        <v>75</v>
      </c>
      <c r="B103" s="35"/>
      <c r="C103" s="20"/>
      <c r="D103" s="1" t="s">
        <v>7</v>
      </c>
      <c r="E103" s="20"/>
    </row>
    <row r="104" spans="1:5">
      <c r="A104" s="20" t="s">
        <v>76</v>
      </c>
      <c r="B104" s="35">
        <f>257*6</f>
        <v>1542</v>
      </c>
      <c r="C104" s="20"/>
      <c r="D104" s="1" t="s">
        <v>7</v>
      </c>
      <c r="E104" s="20"/>
    </row>
    <row r="105" spans="1:5">
      <c r="A105" s="20" t="s">
        <v>77</v>
      </c>
      <c r="B105" s="35"/>
      <c r="C105" s="20"/>
      <c r="D105" s="1" t="s">
        <v>7</v>
      </c>
      <c r="E105" s="20"/>
    </row>
    <row r="106" spans="1:5">
      <c r="A106" s="20" t="s">
        <v>78</v>
      </c>
      <c r="B106" s="35"/>
      <c r="C106" s="20"/>
      <c r="D106" s="1" t="s">
        <v>7</v>
      </c>
      <c r="E106" s="20"/>
    </row>
    <row r="107" spans="1:5">
      <c r="A107" s="20" t="s">
        <v>79</v>
      </c>
      <c r="B107" s="35"/>
      <c r="C107" s="20"/>
      <c r="D107" s="1" t="s">
        <v>7</v>
      </c>
      <c r="E107" s="20"/>
    </row>
    <row r="108" spans="1:5">
      <c r="A108" s="20" t="s">
        <v>81</v>
      </c>
      <c r="B108" s="35">
        <f>116*6</f>
        <v>696</v>
      </c>
      <c r="C108" s="20"/>
      <c r="D108" s="1" t="s">
        <v>7</v>
      </c>
      <c r="E108" s="20"/>
    </row>
    <row r="109" spans="1:5">
      <c r="A109" s="20" t="s">
        <v>80</v>
      </c>
      <c r="B109" s="35">
        <f>207*6</f>
        <v>1242</v>
      </c>
      <c r="C109" s="20"/>
      <c r="D109" s="1" t="s">
        <v>7</v>
      </c>
      <c r="E109" s="20"/>
    </row>
    <row r="110" spans="1:5">
      <c r="A110" s="23" t="s">
        <v>163</v>
      </c>
      <c r="B110" s="35"/>
      <c r="C110" s="20"/>
      <c r="D110" s="22" t="s">
        <v>7</v>
      </c>
      <c r="E110" s="20"/>
    </row>
    <row r="111" spans="1:5">
      <c r="A111" s="32" t="s">
        <v>169</v>
      </c>
      <c r="B111" s="36"/>
      <c r="C111" s="32"/>
      <c r="D111" s="22" t="s">
        <v>7</v>
      </c>
      <c r="E111" s="20"/>
    </row>
    <row r="112" spans="1:5">
      <c r="A112" s="32" t="s">
        <v>128</v>
      </c>
      <c r="B112" s="40">
        <f>536*6</f>
        <v>3216</v>
      </c>
      <c r="C112" s="20"/>
      <c r="D112" s="1" t="s">
        <v>7</v>
      </c>
      <c r="E112" s="20"/>
    </row>
    <row r="113" spans="1:5" s="30" customFormat="1">
      <c r="A113" s="32" t="s">
        <v>185</v>
      </c>
      <c r="B113" s="35">
        <f>4200/1.165</f>
        <v>3605.1502145922746</v>
      </c>
      <c r="C113" s="20"/>
      <c r="D113" s="1" t="s">
        <v>7</v>
      </c>
      <c r="E113" s="20"/>
    </row>
    <row r="114" spans="1:5">
      <c r="A114" s="32" t="s">
        <v>141</v>
      </c>
      <c r="B114" s="35"/>
      <c r="C114" s="20"/>
      <c r="D114" s="22" t="s">
        <v>7</v>
      </c>
      <c r="E114" s="20"/>
    </row>
    <row r="115" spans="1:5">
      <c r="A115" s="32" t="s">
        <v>176</v>
      </c>
      <c r="B115" s="35"/>
      <c r="C115" s="20"/>
      <c r="D115" s="22" t="s">
        <v>7</v>
      </c>
      <c r="E115" s="20"/>
    </row>
    <row r="116" spans="1:5">
      <c r="A116" s="32" t="s">
        <v>153</v>
      </c>
      <c r="B116" s="38">
        <f>786.84*6</f>
        <v>4721.04</v>
      </c>
      <c r="C116" s="20"/>
      <c r="D116" s="22" t="s">
        <v>7</v>
      </c>
      <c r="E116" s="20"/>
    </row>
    <row r="117" spans="1:5">
      <c r="A117" s="32" t="s">
        <v>152</v>
      </c>
      <c r="B117" s="35">
        <f>1040*6</f>
        <v>6240</v>
      </c>
      <c r="C117" s="20"/>
      <c r="D117" s="22" t="s">
        <v>7</v>
      </c>
      <c r="E117" s="20"/>
    </row>
    <row r="118" spans="1:5">
      <c r="A118" s="23" t="s">
        <v>186</v>
      </c>
      <c r="B118" s="37">
        <f>1366.31*6</f>
        <v>8197.86</v>
      </c>
      <c r="C118" s="20"/>
      <c r="D118" s="22" t="s">
        <v>7</v>
      </c>
      <c r="E118" s="20"/>
    </row>
    <row r="119" spans="1:5">
      <c r="A119" s="32" t="s">
        <v>129</v>
      </c>
      <c r="B119" s="35"/>
      <c r="C119" s="20"/>
      <c r="D119" s="1" t="s">
        <v>7</v>
      </c>
      <c r="E119" s="20"/>
    </row>
    <row r="120" spans="1:5">
      <c r="A120" s="20" t="s">
        <v>130</v>
      </c>
      <c r="B120" s="35"/>
      <c r="C120" s="20"/>
      <c r="D120" s="1" t="s">
        <v>7</v>
      </c>
      <c r="E120" s="20"/>
    </row>
    <row r="121" spans="1:5">
      <c r="A121" s="24" t="s">
        <v>40</v>
      </c>
      <c r="B121" s="35"/>
      <c r="C121" s="20"/>
      <c r="D121" s="1" t="s">
        <v>7</v>
      </c>
      <c r="E121" s="20" t="s">
        <v>184</v>
      </c>
    </row>
    <row r="122" spans="1:5">
      <c r="A122" s="24" t="s">
        <v>41</v>
      </c>
      <c r="B122" s="35"/>
      <c r="C122" s="20"/>
      <c r="D122" s="1" t="s">
        <v>7</v>
      </c>
      <c r="E122" s="20" t="s">
        <v>184</v>
      </c>
    </row>
    <row r="123" spans="1:5">
      <c r="A123" s="20" t="s">
        <v>148</v>
      </c>
      <c r="B123" s="35">
        <v>32000</v>
      </c>
      <c r="C123" s="20"/>
      <c r="D123" s="1" t="s">
        <v>7</v>
      </c>
      <c r="E123" s="20"/>
    </row>
    <row r="124" spans="1:5">
      <c r="A124" s="20" t="s">
        <v>83</v>
      </c>
      <c r="B124" s="35"/>
      <c r="C124" s="20"/>
      <c r="D124" s="1" t="s">
        <v>7</v>
      </c>
      <c r="E124" s="20"/>
    </row>
    <row r="125" spans="1:5">
      <c r="A125" s="24" t="s">
        <v>44</v>
      </c>
      <c r="B125" s="35"/>
      <c r="C125" s="20"/>
      <c r="D125" s="1" t="s">
        <v>7</v>
      </c>
      <c r="E125" s="20" t="s">
        <v>184</v>
      </c>
    </row>
    <row r="126" spans="1:5">
      <c r="A126" s="20" t="s">
        <v>85</v>
      </c>
      <c r="B126" s="35"/>
      <c r="C126" s="20"/>
      <c r="D126" s="1" t="s">
        <v>7</v>
      </c>
      <c r="E126" s="20" t="s">
        <v>184</v>
      </c>
    </row>
    <row r="127" spans="1:5">
      <c r="A127" s="20" t="s">
        <v>86</v>
      </c>
      <c r="B127" s="35"/>
      <c r="C127" s="20"/>
      <c r="D127" s="1" t="s">
        <v>7</v>
      </c>
      <c r="E127" s="20"/>
    </row>
    <row r="128" spans="1:5">
      <c r="A128" s="20" t="s">
        <v>133</v>
      </c>
      <c r="B128" s="35">
        <v>510</v>
      </c>
      <c r="C128" s="20"/>
      <c r="D128" s="22" t="s">
        <v>7</v>
      </c>
      <c r="E128" s="20"/>
    </row>
    <row r="129" spans="1:5">
      <c r="A129" s="20" t="s">
        <v>124</v>
      </c>
      <c r="B129" s="35"/>
      <c r="C129" s="20"/>
      <c r="D129" s="22" t="s">
        <v>7</v>
      </c>
      <c r="E129" s="20"/>
    </row>
    <row r="130" spans="1:5">
      <c r="A130" s="20" t="s">
        <v>181</v>
      </c>
      <c r="B130" s="35"/>
      <c r="C130" s="20"/>
      <c r="D130" s="22" t="s">
        <v>7</v>
      </c>
      <c r="E130" s="20"/>
    </row>
    <row r="131" spans="1:5">
      <c r="A131" s="20" t="s">
        <v>87</v>
      </c>
      <c r="B131" s="35"/>
      <c r="C131" s="20"/>
      <c r="D131" s="1" t="s">
        <v>7</v>
      </c>
      <c r="E131" s="20"/>
    </row>
    <row r="132" spans="1:5">
      <c r="A132" s="20" t="s">
        <v>88</v>
      </c>
      <c r="B132" s="35"/>
      <c r="C132" s="20"/>
      <c r="D132" s="1" t="s">
        <v>7</v>
      </c>
      <c r="E132" s="20"/>
    </row>
    <row r="133" spans="1:5">
      <c r="A133" s="20" t="s">
        <v>89</v>
      </c>
      <c r="B133" s="35"/>
      <c r="C133" s="20"/>
      <c r="D133" s="1" t="s">
        <v>7</v>
      </c>
      <c r="E133" s="20"/>
    </row>
    <row r="134" spans="1:5">
      <c r="A134" s="20" t="s">
        <v>187</v>
      </c>
      <c r="B134" s="35">
        <f>1386*6</f>
        <v>8316</v>
      </c>
      <c r="C134" s="20"/>
      <c r="D134" s="22" t="s">
        <v>7</v>
      </c>
      <c r="E134" s="20"/>
    </row>
    <row r="135" spans="1:5">
      <c r="A135" s="28" t="s">
        <v>160</v>
      </c>
      <c r="B135" s="36"/>
      <c r="C135" s="32"/>
      <c r="D135" s="22" t="s">
        <v>7</v>
      </c>
      <c r="E135" s="20" t="s">
        <v>184</v>
      </c>
    </row>
    <row r="136" spans="1:5">
      <c r="A136" s="25" t="s">
        <v>127</v>
      </c>
      <c r="B136" s="35">
        <v>1100</v>
      </c>
      <c r="C136" s="20"/>
      <c r="D136" s="1" t="s">
        <v>18</v>
      </c>
      <c r="E136" s="20"/>
    </row>
    <row r="137" spans="1:5">
      <c r="A137" s="20" t="s">
        <v>142</v>
      </c>
      <c r="B137" s="35"/>
      <c r="C137" s="20"/>
      <c r="D137" s="22" t="s">
        <v>7</v>
      </c>
      <c r="E137" s="20"/>
    </row>
    <row r="138" spans="1:5">
      <c r="A138" s="20" t="s">
        <v>143</v>
      </c>
      <c r="B138" s="35"/>
      <c r="C138" s="20"/>
      <c r="D138" s="1" t="s">
        <v>105</v>
      </c>
      <c r="E138" s="20"/>
    </row>
    <row r="139" spans="1:5">
      <c r="A139" s="20" t="s">
        <v>144</v>
      </c>
      <c r="B139" s="35"/>
      <c r="C139" s="20"/>
      <c r="D139" s="1" t="s">
        <v>121</v>
      </c>
      <c r="E139" s="20"/>
    </row>
    <row r="140" spans="1:5">
      <c r="A140" s="20" t="s">
        <v>136</v>
      </c>
      <c r="B140" s="35"/>
      <c r="C140" s="20"/>
      <c r="D140" s="1" t="s">
        <v>7</v>
      </c>
      <c r="E140" s="20"/>
    </row>
    <row r="141" spans="1:5">
      <c r="A141" s="20" t="s">
        <v>92</v>
      </c>
      <c r="B141" s="35"/>
      <c r="C141" s="20"/>
      <c r="D141" s="22" t="s">
        <v>7</v>
      </c>
      <c r="E141" s="20"/>
    </row>
    <row r="142" spans="1:5">
      <c r="A142" s="20" t="s">
        <v>93</v>
      </c>
      <c r="B142" s="35"/>
      <c r="C142" s="20"/>
      <c r="D142" s="1" t="s">
        <v>7</v>
      </c>
      <c r="E142" s="20"/>
    </row>
    <row r="143" spans="1:5">
      <c r="A143" s="32" t="s">
        <v>42</v>
      </c>
      <c r="B143" s="35">
        <v>2000</v>
      </c>
      <c r="C143" s="20"/>
      <c r="D143" s="1" t="s">
        <v>18</v>
      </c>
      <c r="E143" s="20"/>
    </row>
    <row r="144" spans="1:5">
      <c r="A144" s="20" t="s">
        <v>94</v>
      </c>
      <c r="B144" s="35"/>
      <c r="C144" s="20"/>
      <c r="D144" s="1" t="s">
        <v>7</v>
      </c>
      <c r="E144" s="20"/>
    </row>
    <row r="145" spans="1:5">
      <c r="A145" s="20" t="s">
        <v>95</v>
      </c>
      <c r="B145" s="35"/>
      <c r="C145" s="20"/>
      <c r="D145" s="1" t="s">
        <v>7</v>
      </c>
      <c r="E145" s="20"/>
    </row>
    <row r="146" spans="1:5">
      <c r="A146" s="20" t="s">
        <v>97</v>
      </c>
      <c r="B146" s="35"/>
      <c r="C146" s="20"/>
      <c r="D146" s="1" t="s">
        <v>7</v>
      </c>
      <c r="E146" s="20"/>
    </row>
    <row r="147" spans="1:5">
      <c r="A147" s="20" t="s">
        <v>96</v>
      </c>
      <c r="B147" s="35"/>
      <c r="C147" s="20"/>
      <c r="D147" s="1" t="s">
        <v>7</v>
      </c>
      <c r="E147" s="20"/>
    </row>
    <row r="148" spans="1:5">
      <c r="A148" s="26" t="s">
        <v>123</v>
      </c>
      <c r="B148" s="35">
        <v>20.6</v>
      </c>
      <c r="C148" s="20"/>
      <c r="D148" s="1" t="s">
        <v>7</v>
      </c>
      <c r="E148" s="20"/>
    </row>
    <row r="149" spans="1:5">
      <c r="A149" s="20" t="s">
        <v>122</v>
      </c>
      <c r="B149" s="35"/>
      <c r="C149" s="20"/>
      <c r="D149" s="1" t="s">
        <v>7</v>
      </c>
      <c r="E149" s="20"/>
    </row>
    <row r="150" spans="1:5">
      <c r="A150" s="32" t="s">
        <v>173</v>
      </c>
      <c r="B150" s="36">
        <v>3000</v>
      </c>
      <c r="C150" s="32"/>
      <c r="D150" s="22" t="s">
        <v>7</v>
      </c>
      <c r="E150" s="20"/>
    </row>
    <row r="151" spans="1:5">
      <c r="A151" s="32" t="s">
        <v>172</v>
      </c>
      <c r="B151" s="36"/>
      <c r="C151" s="32"/>
      <c r="D151" s="22" t="s">
        <v>7</v>
      </c>
      <c r="E151" s="20"/>
    </row>
    <row r="152" spans="1:5">
      <c r="A152" s="20" t="s">
        <v>99</v>
      </c>
      <c r="B152" s="35"/>
      <c r="C152" s="20"/>
      <c r="D152" s="1" t="s">
        <v>7</v>
      </c>
      <c r="E152" s="20"/>
    </row>
    <row r="153" spans="1:5">
      <c r="A153" s="20" t="s">
        <v>98</v>
      </c>
      <c r="B153" s="35">
        <v>3776</v>
      </c>
      <c r="C153" s="20"/>
      <c r="D153" s="1" t="s">
        <v>7</v>
      </c>
      <c r="E153" s="20"/>
    </row>
    <row r="154" spans="1:5">
      <c r="A154" s="20" t="s">
        <v>49</v>
      </c>
      <c r="B154" s="35"/>
      <c r="C154" s="20"/>
      <c r="D154" s="1" t="s">
        <v>104</v>
      </c>
      <c r="E154" s="20"/>
    </row>
    <row r="155" spans="1:5" s="30" customFormat="1">
      <c r="A155" s="20" t="s">
        <v>101</v>
      </c>
      <c r="B155" s="35"/>
      <c r="C155" s="20"/>
      <c r="D155" s="1" t="s">
        <v>7</v>
      </c>
      <c r="E155" s="20" t="s">
        <v>184</v>
      </c>
    </row>
    <row r="156" spans="1:5">
      <c r="A156" s="20" t="s">
        <v>100</v>
      </c>
      <c r="B156" s="35"/>
      <c r="C156" s="20"/>
      <c r="D156" s="1" t="s">
        <v>7</v>
      </c>
      <c r="E156" s="20" t="s">
        <v>184</v>
      </c>
    </row>
    <row r="157" spans="1:5">
      <c r="A157" s="20" t="s">
        <v>102</v>
      </c>
      <c r="B157" s="35"/>
      <c r="C157" s="20"/>
      <c r="D157" s="1" t="s">
        <v>7</v>
      </c>
      <c r="E157" s="20" t="s">
        <v>184</v>
      </c>
    </row>
    <row r="158" spans="1:5">
      <c r="A158" s="20" t="s">
        <v>103</v>
      </c>
      <c r="B158" s="35"/>
      <c r="C158" s="20"/>
      <c r="D158" s="1" t="s">
        <v>7</v>
      </c>
      <c r="E158" s="20" t="s">
        <v>184</v>
      </c>
    </row>
    <row r="159" spans="1:5">
      <c r="A159" s="20"/>
      <c r="B159" s="20"/>
      <c r="C159" s="20"/>
      <c r="D159" s="22"/>
      <c r="E159" s="20"/>
    </row>
    <row r="160" spans="1:5">
      <c r="A160" s="20"/>
      <c r="B160" s="20"/>
      <c r="C160" s="20"/>
      <c r="D160" s="22"/>
      <c r="E160" s="20"/>
    </row>
    <row r="161" spans="1:5">
      <c r="A161" s="20"/>
      <c r="B161" s="20"/>
      <c r="C161" s="20"/>
      <c r="D161" s="22"/>
      <c r="E161" s="20"/>
    </row>
    <row r="162" spans="1:5">
      <c r="A162" s="20"/>
      <c r="B162" s="20"/>
      <c r="C162" s="20"/>
      <c r="D162" s="22"/>
      <c r="E162" s="20"/>
    </row>
    <row r="163" spans="1:5">
      <c r="A163" s="20"/>
      <c r="B163" s="20"/>
      <c r="C163" s="20"/>
      <c r="D163" s="22"/>
      <c r="E163" s="20"/>
    </row>
    <row r="164" spans="1:5">
      <c r="A164" s="20"/>
      <c r="B164" s="20"/>
      <c r="C164" s="20"/>
      <c r="D164" s="22"/>
      <c r="E164" s="20"/>
    </row>
    <row r="165" spans="1:5">
      <c r="A165" s="20"/>
      <c r="B165" s="20"/>
      <c r="C165" s="20"/>
      <c r="D165" s="22"/>
      <c r="E165" s="20"/>
    </row>
    <row r="166" spans="1:5">
      <c r="A166" s="20"/>
      <c r="B166" s="20"/>
      <c r="C166" s="20"/>
      <c r="D166" s="22"/>
      <c r="E166" s="20"/>
    </row>
    <row r="167" spans="1:5">
      <c r="A167" s="20"/>
      <c r="B167" s="20"/>
      <c r="C167" s="20"/>
      <c r="D167" s="22"/>
      <c r="E167" s="20"/>
    </row>
    <row r="168" spans="1:5">
      <c r="A168" s="20"/>
      <c r="B168" s="20"/>
      <c r="C168" s="20"/>
      <c r="D168" s="22"/>
      <c r="E168" s="20"/>
    </row>
    <row r="169" spans="1:5">
      <c r="A169" s="20"/>
      <c r="B169" s="20"/>
      <c r="C169" s="20"/>
      <c r="D169" s="22"/>
      <c r="E169" s="20"/>
    </row>
    <row r="170" spans="1:5">
      <c r="A170" s="20"/>
      <c r="B170" s="20"/>
      <c r="C170" s="20"/>
      <c r="D170" s="22"/>
      <c r="E170" s="20"/>
    </row>
    <row r="171" spans="1:5">
      <c r="A171" s="20"/>
      <c r="B171" s="20"/>
      <c r="C171" s="20"/>
      <c r="D171" s="22"/>
      <c r="E171" s="20"/>
    </row>
    <row r="172" spans="1:5">
      <c r="A172" s="20"/>
      <c r="B172" s="20"/>
      <c r="C172" s="20"/>
      <c r="D172" s="22"/>
      <c r="E172" s="20"/>
    </row>
    <row r="173" spans="1:5">
      <c r="A173" s="20"/>
      <c r="B173" s="20"/>
      <c r="C173" s="20"/>
      <c r="D173" s="22"/>
      <c r="E173" s="20"/>
    </row>
    <row r="174" spans="1:5">
      <c r="A174" s="20"/>
      <c r="B174" s="20"/>
      <c r="C174" s="20"/>
      <c r="D174" s="22"/>
      <c r="E174" s="20"/>
    </row>
    <row r="175" spans="1:5">
      <c r="A175" s="20"/>
      <c r="B175" s="20"/>
      <c r="C175" s="20"/>
      <c r="D175" s="22"/>
      <c r="E175" s="20"/>
    </row>
    <row r="176" spans="1:5">
      <c r="A176" s="20"/>
      <c r="B176" s="20"/>
      <c r="C176" s="20"/>
      <c r="D176" s="22"/>
      <c r="E176" s="20"/>
    </row>
    <row r="177" spans="1:5">
      <c r="A177" s="20"/>
      <c r="B177" s="20"/>
      <c r="C177" s="20"/>
      <c r="D177" s="22"/>
      <c r="E177" s="20"/>
    </row>
    <row r="178" spans="1:5">
      <c r="A178" s="20"/>
      <c r="B178" s="20"/>
      <c r="C178" s="20"/>
      <c r="D178" s="22"/>
      <c r="E178" s="20"/>
    </row>
    <row r="179" spans="1:5">
      <c r="A179" s="20"/>
      <c r="B179" s="20"/>
      <c r="C179" s="20"/>
      <c r="D179" s="22"/>
      <c r="E179" s="20"/>
    </row>
    <row r="180" spans="1:5">
      <c r="A180" s="20"/>
      <c r="B180" s="20"/>
      <c r="C180" s="20"/>
      <c r="D180" s="22"/>
      <c r="E180" s="20"/>
    </row>
    <row r="181" spans="1:5">
      <c r="A181" s="20"/>
      <c r="B181" s="20"/>
      <c r="C181" s="20"/>
      <c r="D181" s="22"/>
      <c r="E181" s="20"/>
    </row>
    <row r="182" spans="1:5">
      <c r="A182" s="20"/>
      <c r="B182" s="20"/>
      <c r="C182" s="20"/>
      <c r="D182" s="22"/>
      <c r="E182" s="20"/>
    </row>
    <row r="183" spans="1:5">
      <c r="A183" s="20"/>
      <c r="B183" s="20"/>
      <c r="C183" s="20"/>
      <c r="D183" s="22"/>
      <c r="E183" s="20"/>
    </row>
    <row r="184" spans="1:5">
      <c r="A184" s="20"/>
      <c r="B184" s="20"/>
      <c r="C184" s="20"/>
      <c r="D184" s="22"/>
      <c r="E184" s="20"/>
    </row>
    <row r="185" spans="1:5">
      <c r="A185" s="20"/>
      <c r="B185" s="20"/>
      <c r="C185" s="20"/>
      <c r="D185" s="22"/>
      <c r="E185" s="20"/>
    </row>
    <row r="186" spans="1:5">
      <c r="A186" s="20"/>
      <c r="B186" s="20"/>
      <c r="C186" s="20"/>
      <c r="D186" s="22"/>
      <c r="E186" s="20"/>
    </row>
    <row r="187" spans="1:5">
      <c r="A187" s="20"/>
      <c r="B187" s="20"/>
      <c r="C187" s="20"/>
      <c r="D187" s="22"/>
      <c r="E187" s="20"/>
    </row>
    <row r="188" spans="1:5">
      <c r="A188" s="20"/>
      <c r="B188" s="20"/>
      <c r="C188" s="20"/>
      <c r="D188" s="22"/>
      <c r="E188" s="20"/>
    </row>
    <row r="189" spans="1:5">
      <c r="A189" s="20"/>
      <c r="B189" s="20"/>
      <c r="C189" s="20"/>
      <c r="D189" s="22"/>
      <c r="E189" s="20"/>
    </row>
    <row r="190" spans="1:5">
      <c r="A190" s="20"/>
      <c r="B190" s="20"/>
      <c r="C190" s="20"/>
      <c r="D190" s="22"/>
      <c r="E190" s="20"/>
    </row>
    <row r="191" spans="1:5">
      <c r="A191" s="20"/>
      <c r="B191" s="20"/>
      <c r="C191" s="20"/>
      <c r="D191" s="22"/>
      <c r="E191" s="20"/>
    </row>
    <row r="192" spans="1:5">
      <c r="A192" s="20"/>
      <c r="B192" s="20"/>
      <c r="C192" s="20"/>
      <c r="D192" s="22"/>
      <c r="E192" s="20"/>
    </row>
    <row r="193" spans="1:5">
      <c r="A193" s="20"/>
      <c r="B193" s="20"/>
      <c r="C193" s="20"/>
      <c r="D193" s="22"/>
      <c r="E193" s="20"/>
    </row>
    <row r="194" spans="1:5">
      <c r="A194" s="20"/>
      <c r="B194" s="20"/>
      <c r="C194" s="20"/>
      <c r="D194" s="22"/>
      <c r="E194" s="20"/>
    </row>
    <row r="195" spans="1:5">
      <c r="A195" s="20"/>
      <c r="B195" s="20"/>
      <c r="C195" s="20"/>
      <c r="D195" s="22"/>
      <c r="E195" s="20"/>
    </row>
    <row r="196" spans="1:5">
      <c r="A196" s="20"/>
      <c r="B196" s="20"/>
      <c r="C196" s="20"/>
      <c r="D196" s="22"/>
      <c r="E196" s="20"/>
    </row>
    <row r="197" spans="1:5">
      <c r="A197" s="20"/>
      <c r="B197" s="20"/>
      <c r="C197" s="20"/>
      <c r="D197" s="22"/>
      <c r="E197" s="20"/>
    </row>
    <row r="198" spans="1:5">
      <c r="A198" s="20"/>
      <c r="B198" s="20"/>
      <c r="C198" s="20"/>
      <c r="D198" s="22"/>
      <c r="E198" s="20"/>
    </row>
    <row r="199" spans="1:5">
      <c r="A199" s="20"/>
      <c r="B199" s="20"/>
      <c r="C199" s="20"/>
      <c r="D199" s="22"/>
      <c r="E199" s="20"/>
    </row>
    <row r="200" spans="1:5">
      <c r="A200" s="20"/>
      <c r="B200" s="20"/>
      <c r="C200" s="20"/>
      <c r="D200" s="22"/>
      <c r="E200" s="20"/>
    </row>
    <row r="201" spans="1:5">
      <c r="A201" s="20"/>
      <c r="B201" s="20"/>
      <c r="C201" s="20"/>
      <c r="D201" s="22"/>
      <c r="E201" s="20"/>
    </row>
    <row r="202" spans="1:5">
      <c r="A202" s="20"/>
      <c r="B202" s="20"/>
      <c r="C202" s="20"/>
      <c r="D202" s="22"/>
      <c r="E202" s="20"/>
    </row>
    <row r="203" spans="1:5">
      <c r="A203" s="20"/>
      <c r="B203" s="20"/>
      <c r="C203" s="20"/>
      <c r="D203" s="22"/>
      <c r="E203" s="20"/>
    </row>
    <row r="204" spans="1:5">
      <c r="A204" s="20"/>
      <c r="B204" s="20"/>
      <c r="C204" s="20"/>
      <c r="D204" s="22"/>
      <c r="E204" s="20"/>
    </row>
    <row r="205" spans="1:5">
      <c r="A205" s="20"/>
      <c r="B205" s="20"/>
      <c r="C205" s="20"/>
      <c r="D205" s="22"/>
      <c r="E205" s="20"/>
    </row>
    <row r="206" spans="1:5">
      <c r="A206" s="20"/>
      <c r="B206" s="20"/>
      <c r="C206" s="20"/>
      <c r="D206" s="22"/>
      <c r="E206" s="20"/>
    </row>
    <row r="207" spans="1:5">
      <c r="A207" s="20"/>
      <c r="B207" s="20"/>
      <c r="C207" s="20"/>
      <c r="D207" s="22"/>
      <c r="E207" s="20"/>
    </row>
    <row r="208" spans="1:5">
      <c r="A208" s="20"/>
      <c r="B208" s="20"/>
      <c r="C208" s="20"/>
      <c r="D208" s="22"/>
      <c r="E208" s="20"/>
    </row>
    <row r="209" spans="1:5">
      <c r="A209" s="20"/>
      <c r="B209" s="20"/>
      <c r="C209" s="20"/>
      <c r="D209" s="22"/>
      <c r="E209" s="20"/>
    </row>
    <row r="210" spans="1:5">
      <c r="A210" s="20"/>
      <c r="B210" s="20"/>
      <c r="C210" s="20"/>
      <c r="D210" s="22"/>
      <c r="E210" s="20"/>
    </row>
    <row r="211" spans="1:5">
      <c r="A211" s="20"/>
      <c r="B211" s="20"/>
      <c r="C211" s="20"/>
      <c r="D211" s="22"/>
      <c r="E211" s="20"/>
    </row>
    <row r="212" spans="1:5">
      <c r="A212" s="20"/>
      <c r="B212" s="20"/>
      <c r="C212" s="20"/>
      <c r="D212" s="22"/>
      <c r="E212" s="20"/>
    </row>
    <row r="213" spans="1:5">
      <c r="A213" s="20"/>
      <c r="B213" s="20"/>
      <c r="C213" s="20"/>
      <c r="D213" s="22"/>
      <c r="E213" s="20"/>
    </row>
    <row r="214" spans="1:5">
      <c r="A214" s="20"/>
      <c r="B214" s="20"/>
      <c r="C214" s="20"/>
      <c r="D214" s="22"/>
      <c r="E214" s="20"/>
    </row>
    <row r="215" spans="1:5">
      <c r="A215" s="20"/>
      <c r="B215" s="20"/>
      <c r="C215" s="20"/>
      <c r="D215" s="22"/>
      <c r="E215" s="20"/>
    </row>
    <row r="216" spans="1:5">
      <c r="A216" s="20"/>
      <c r="B216" s="20"/>
      <c r="C216" s="20"/>
      <c r="D216" s="22"/>
      <c r="E216" s="20"/>
    </row>
    <row r="217" spans="1:5">
      <c r="A217" s="20"/>
      <c r="B217" s="20"/>
      <c r="C217" s="20"/>
      <c r="D217" s="22"/>
      <c r="E217" s="20"/>
    </row>
    <row r="218" spans="1:5">
      <c r="A218" s="20"/>
      <c r="B218" s="20"/>
      <c r="C218" s="20"/>
      <c r="D218" s="22"/>
      <c r="E218" s="20"/>
    </row>
    <row r="219" spans="1:5">
      <c r="A219" s="20"/>
      <c r="B219" s="20"/>
      <c r="C219" s="20"/>
      <c r="D219" s="22"/>
      <c r="E219" s="20"/>
    </row>
    <row r="220" spans="1:5">
      <c r="A220" s="20"/>
      <c r="B220" s="20"/>
      <c r="C220" s="20"/>
      <c r="D220" s="22"/>
      <c r="E220" s="20"/>
    </row>
    <row r="221" spans="1:5">
      <c r="A221" s="20"/>
      <c r="B221" s="20"/>
      <c r="C221" s="20"/>
      <c r="D221" s="22"/>
      <c r="E221" s="20"/>
    </row>
    <row r="222" spans="1:5">
      <c r="A222" s="20"/>
      <c r="B222" s="20"/>
      <c r="C222" s="20"/>
      <c r="D222" s="22"/>
      <c r="E222" s="20"/>
    </row>
    <row r="223" spans="1:5">
      <c r="A223" s="20"/>
      <c r="B223" s="20"/>
      <c r="C223" s="20"/>
      <c r="D223" s="22"/>
      <c r="E223" s="20"/>
    </row>
    <row r="224" spans="1:5">
      <c r="A224" s="20"/>
      <c r="B224" s="20"/>
      <c r="C224" s="20"/>
      <c r="D224" s="22"/>
      <c r="E224" s="20"/>
    </row>
    <row r="225" spans="1:5">
      <c r="A225" s="20"/>
      <c r="B225" s="20"/>
      <c r="C225" s="20"/>
      <c r="D225" s="22"/>
      <c r="E225" s="20"/>
    </row>
    <row r="226" spans="1:5">
      <c r="A226" s="20"/>
      <c r="B226" s="20"/>
      <c r="C226" s="20"/>
      <c r="D226" s="22"/>
      <c r="E226" s="20"/>
    </row>
    <row r="227" spans="1:5">
      <c r="A227" s="20"/>
      <c r="B227" s="20"/>
      <c r="C227" s="20"/>
      <c r="D227" s="22"/>
      <c r="E227" s="20"/>
    </row>
    <row r="228" spans="1:5">
      <c r="A228" s="20"/>
      <c r="B228" s="20"/>
      <c r="C228" s="20"/>
      <c r="D228" s="22"/>
      <c r="E228" s="20"/>
    </row>
    <row r="229" spans="1:5">
      <c r="A229" s="20"/>
      <c r="B229" s="20"/>
      <c r="C229" s="20"/>
      <c r="D229" s="22"/>
      <c r="E229" s="20"/>
    </row>
    <row r="230" spans="1:5">
      <c r="A230" s="20"/>
      <c r="B230" s="20"/>
      <c r="C230" s="20"/>
      <c r="D230" s="22"/>
      <c r="E230" s="20"/>
    </row>
    <row r="231" spans="1:5">
      <c r="A231" s="20"/>
      <c r="B231" s="20"/>
      <c r="C231" s="20"/>
      <c r="D231" s="22"/>
      <c r="E231" s="20"/>
    </row>
    <row r="232" spans="1:5">
      <c r="A232" s="20"/>
      <c r="B232" s="20"/>
      <c r="C232" s="20"/>
      <c r="D232" s="22"/>
      <c r="E232" s="20"/>
    </row>
    <row r="233" spans="1:5">
      <c r="A233" s="20"/>
      <c r="B233" s="20"/>
      <c r="C233" s="20"/>
      <c r="D233" s="22"/>
      <c r="E233" s="20"/>
    </row>
    <row r="234" spans="1:5">
      <c r="A234" s="20"/>
      <c r="B234" s="20"/>
      <c r="C234" s="20"/>
      <c r="D234" s="22"/>
      <c r="E234" s="20"/>
    </row>
    <row r="235" spans="1:5">
      <c r="A235" s="20"/>
      <c r="B235" s="20"/>
      <c r="C235" s="20"/>
      <c r="D235" s="22"/>
      <c r="E235" s="20"/>
    </row>
    <row r="236" spans="1:5">
      <c r="A236" s="20"/>
      <c r="B236" s="20"/>
      <c r="C236" s="20"/>
      <c r="D236" s="22"/>
      <c r="E236" s="20"/>
    </row>
    <row r="237" spans="1:5">
      <c r="A237" s="20"/>
      <c r="B237" s="20"/>
      <c r="C237" s="20"/>
      <c r="D237" s="22"/>
      <c r="E237" s="20"/>
    </row>
    <row r="238" spans="1:5">
      <c r="A238" s="20"/>
      <c r="B238" s="20"/>
      <c r="C238" s="20"/>
      <c r="D238" s="22"/>
      <c r="E238" s="20"/>
    </row>
    <row r="239" spans="1:5">
      <c r="A239" s="20"/>
      <c r="B239" s="20"/>
      <c r="C239" s="20"/>
      <c r="D239" s="22"/>
      <c r="E239" s="20"/>
    </row>
    <row r="240" spans="1:5">
      <c r="A240" s="20"/>
      <c r="B240" s="20"/>
      <c r="C240" s="20"/>
      <c r="D240" s="22"/>
      <c r="E240" s="20"/>
    </row>
    <row r="241" spans="1:5">
      <c r="A241" s="20"/>
      <c r="B241" s="20"/>
      <c r="C241" s="20"/>
      <c r="D241" s="22"/>
      <c r="E241" s="20"/>
    </row>
    <row r="242" spans="1:5">
      <c r="A242" s="20"/>
      <c r="B242" s="20"/>
      <c r="C242" s="20"/>
      <c r="D242" s="22"/>
      <c r="E242" s="20"/>
    </row>
    <row r="243" spans="1:5">
      <c r="A243" s="20"/>
      <c r="B243" s="20"/>
      <c r="C243" s="20"/>
      <c r="D243" s="22"/>
      <c r="E243" s="20"/>
    </row>
    <row r="244" spans="1:5">
      <c r="A244" s="20"/>
      <c r="B244" s="20"/>
      <c r="C244" s="20"/>
      <c r="D244" s="22"/>
      <c r="E244" s="20"/>
    </row>
    <row r="245" spans="1:5">
      <c r="A245" s="20"/>
      <c r="B245" s="20"/>
      <c r="C245" s="20"/>
      <c r="D245" s="22"/>
      <c r="E245" s="20"/>
    </row>
    <row r="246" spans="1:5">
      <c r="A246" s="20"/>
      <c r="B246" s="20"/>
      <c r="C246" s="20"/>
      <c r="D246" s="22"/>
      <c r="E246" s="20"/>
    </row>
    <row r="247" spans="1:5">
      <c r="A247" s="20"/>
      <c r="B247" s="20"/>
      <c r="C247" s="20"/>
      <c r="D247" s="22"/>
      <c r="E247" s="20"/>
    </row>
    <row r="248" spans="1:5">
      <c r="A248" s="20"/>
      <c r="B248" s="20"/>
      <c r="C248" s="20"/>
      <c r="D248" s="22"/>
      <c r="E248" s="20"/>
    </row>
    <row r="249" spans="1:5">
      <c r="A249" s="20"/>
      <c r="B249" s="20"/>
      <c r="C249" s="20"/>
      <c r="D249" s="22"/>
      <c r="E249" s="20"/>
    </row>
    <row r="250" spans="1:5">
      <c r="A250" s="20"/>
      <c r="B250" s="20"/>
      <c r="C250" s="20"/>
      <c r="D250" s="22"/>
      <c r="E250" s="20"/>
    </row>
    <row r="251" spans="1:5">
      <c r="A251" s="20"/>
      <c r="B251" s="20"/>
      <c r="C251" s="20"/>
      <c r="D251" s="22"/>
      <c r="E251" s="20"/>
    </row>
    <row r="252" spans="1:5">
      <c r="A252" s="20"/>
      <c r="B252" s="20"/>
      <c r="C252" s="20"/>
      <c r="D252" s="22"/>
      <c r="E252" s="20"/>
    </row>
    <row r="253" spans="1:5">
      <c r="A253" s="20"/>
      <c r="B253" s="20"/>
      <c r="C253" s="20"/>
      <c r="D253" s="22"/>
      <c r="E253" s="20"/>
    </row>
    <row r="254" spans="1:5">
      <c r="A254" s="20"/>
      <c r="B254" s="20"/>
      <c r="C254" s="20"/>
      <c r="D254" s="22"/>
      <c r="E254" s="20"/>
    </row>
    <row r="255" spans="1:5">
      <c r="A255" s="20"/>
      <c r="B255" s="20"/>
      <c r="C255" s="20"/>
      <c r="D255" s="22"/>
      <c r="E255" s="20"/>
    </row>
    <row r="256" spans="1:5">
      <c r="A256" s="20"/>
      <c r="B256" s="20"/>
      <c r="C256" s="20"/>
      <c r="D256" s="22"/>
      <c r="E256" s="20"/>
    </row>
    <row r="257" spans="1:5">
      <c r="A257" s="20"/>
      <c r="B257" s="20"/>
      <c r="C257" s="20"/>
      <c r="D257" s="22"/>
      <c r="E257" s="20"/>
    </row>
    <row r="258" spans="1:5">
      <c r="A258" s="20"/>
      <c r="B258" s="20"/>
      <c r="C258" s="20"/>
      <c r="D258" s="22"/>
      <c r="E258" s="20"/>
    </row>
    <row r="259" spans="1:5">
      <c r="A259" s="20"/>
      <c r="B259" s="20"/>
      <c r="C259" s="20"/>
      <c r="D259" s="22"/>
      <c r="E259" s="20"/>
    </row>
    <row r="260" spans="1:5">
      <c r="A260" s="20"/>
      <c r="B260" s="20"/>
      <c r="C260" s="20"/>
      <c r="D260" s="22"/>
      <c r="E260" s="20"/>
    </row>
    <row r="261" spans="1:5">
      <c r="A261" s="20"/>
      <c r="B261" s="20"/>
      <c r="C261" s="20"/>
      <c r="D261" s="22"/>
      <c r="E261" s="20"/>
    </row>
    <row r="262" spans="1:5">
      <c r="A262" s="20"/>
      <c r="B262" s="20"/>
      <c r="C262" s="20"/>
      <c r="D262" s="22"/>
      <c r="E262" s="20"/>
    </row>
    <row r="263" spans="1:5">
      <c r="A263" s="20"/>
      <c r="B263" s="20"/>
      <c r="C263" s="20"/>
      <c r="D263" s="22"/>
      <c r="E263" s="20"/>
    </row>
    <row r="264" spans="1:5">
      <c r="A264" s="20"/>
      <c r="B264" s="20"/>
      <c r="C264" s="20"/>
      <c r="D264" s="22"/>
      <c r="E264" s="20"/>
    </row>
    <row r="265" spans="1:5">
      <c r="A265" s="20"/>
      <c r="B265" s="20"/>
      <c r="C265" s="20"/>
      <c r="D265" s="22"/>
      <c r="E265" s="20"/>
    </row>
    <row r="266" spans="1:5">
      <c r="A266" s="20"/>
      <c r="B266" s="20"/>
      <c r="C266" s="20"/>
      <c r="D266" s="22"/>
      <c r="E266" s="20"/>
    </row>
    <row r="267" spans="1:5">
      <c r="A267" s="20"/>
      <c r="B267" s="20"/>
      <c r="C267" s="20"/>
      <c r="D267" s="22"/>
      <c r="E267" s="20"/>
    </row>
    <row r="268" spans="1:5">
      <c r="A268" s="20"/>
      <c r="B268" s="20"/>
      <c r="C268" s="20"/>
      <c r="D268" s="22"/>
      <c r="E268" s="20"/>
    </row>
    <row r="269" spans="1:5">
      <c r="A269" s="20"/>
      <c r="B269" s="20"/>
      <c r="C269" s="20"/>
      <c r="D269" s="22"/>
      <c r="E269" s="20"/>
    </row>
    <row r="270" spans="1:5">
      <c r="A270" s="20"/>
      <c r="B270" s="20"/>
      <c r="C270" s="20"/>
      <c r="D270" s="22"/>
      <c r="E270" s="20"/>
    </row>
    <row r="271" spans="1:5">
      <c r="A271" s="20"/>
      <c r="B271" s="20"/>
      <c r="C271" s="20"/>
      <c r="D271" s="22"/>
      <c r="E271" s="20"/>
    </row>
    <row r="272" spans="1:5">
      <c r="A272" s="20"/>
      <c r="B272" s="20"/>
      <c r="C272" s="20"/>
      <c r="D272" s="22"/>
      <c r="E272" s="20"/>
    </row>
    <row r="273" spans="1:5">
      <c r="A273" s="20"/>
      <c r="B273" s="20"/>
      <c r="C273" s="20"/>
      <c r="D273" s="22"/>
      <c r="E273" s="20"/>
    </row>
    <row r="274" spans="1:5">
      <c r="A274" s="20"/>
      <c r="B274" s="20"/>
      <c r="C274" s="20"/>
      <c r="D274" s="22"/>
      <c r="E274" s="20"/>
    </row>
    <row r="275" spans="1:5">
      <c r="A275" s="20"/>
      <c r="B275" s="20"/>
      <c r="C275" s="20"/>
      <c r="D275" s="22"/>
      <c r="E275" s="20"/>
    </row>
    <row r="276" spans="1:5">
      <c r="A276" s="20"/>
      <c r="B276" s="20"/>
      <c r="C276" s="20"/>
      <c r="D276" s="22"/>
      <c r="E276" s="20"/>
    </row>
    <row r="277" spans="1:5">
      <c r="A277" s="20"/>
      <c r="B277" s="20"/>
      <c r="C277" s="20"/>
      <c r="D277" s="22"/>
      <c r="E277" s="20"/>
    </row>
    <row r="278" spans="1:5">
      <c r="A278" s="20"/>
      <c r="B278" s="20"/>
      <c r="C278" s="20"/>
      <c r="D278" s="22"/>
      <c r="E278" s="20"/>
    </row>
    <row r="279" spans="1:5">
      <c r="A279" s="20"/>
      <c r="B279" s="20"/>
      <c r="C279" s="20"/>
      <c r="D279" s="22"/>
      <c r="E279" s="20"/>
    </row>
    <row r="280" spans="1:5">
      <c r="A280" s="20"/>
      <c r="B280" s="20"/>
      <c r="C280" s="20"/>
      <c r="D280" s="22"/>
      <c r="E280" s="20"/>
    </row>
    <row r="281" spans="1:5">
      <c r="A281" s="20"/>
      <c r="B281" s="20"/>
      <c r="C281" s="20"/>
      <c r="D281" s="22"/>
      <c r="E281" s="20"/>
    </row>
    <row r="282" spans="1:5">
      <c r="A282" s="20"/>
      <c r="B282" s="20"/>
      <c r="C282" s="20"/>
      <c r="D282" s="22"/>
      <c r="E282" s="20"/>
    </row>
    <row r="283" spans="1:5">
      <c r="A283" s="20"/>
      <c r="B283" s="20"/>
      <c r="C283" s="20"/>
      <c r="D283" s="22"/>
      <c r="E283" s="20"/>
    </row>
    <row r="284" spans="1:5">
      <c r="A284" s="20"/>
      <c r="B284" s="20"/>
      <c r="C284" s="20"/>
      <c r="D284" s="22"/>
      <c r="E284" s="20"/>
    </row>
    <row r="285" spans="1:5">
      <c r="A285" s="20"/>
      <c r="B285" s="20"/>
      <c r="C285" s="20"/>
      <c r="D285" s="22"/>
      <c r="E285" s="20"/>
    </row>
    <row r="286" spans="1:5">
      <c r="A286" s="20"/>
      <c r="B286" s="20"/>
      <c r="C286" s="20"/>
      <c r="D286" s="22"/>
      <c r="E286" s="20"/>
    </row>
    <row r="287" spans="1:5">
      <c r="A287" s="20"/>
      <c r="B287" s="20"/>
      <c r="C287" s="20"/>
      <c r="D287" s="22"/>
      <c r="E287" s="20"/>
    </row>
    <row r="288" spans="1:5">
      <c r="A288" s="20"/>
      <c r="B288" s="20"/>
      <c r="C288" s="20"/>
      <c r="D288" s="22"/>
      <c r="E288" s="20"/>
    </row>
    <row r="289" spans="1:5">
      <c r="A289" s="20"/>
      <c r="B289" s="20"/>
      <c r="C289" s="20"/>
      <c r="D289" s="22"/>
      <c r="E289" s="20"/>
    </row>
    <row r="290" spans="1:5">
      <c r="A290" s="20"/>
      <c r="B290" s="20"/>
      <c r="C290" s="20"/>
      <c r="D290" s="22"/>
      <c r="E290" s="20"/>
    </row>
    <row r="291" spans="1:5">
      <c r="A291" s="20"/>
      <c r="B291" s="20"/>
      <c r="C291" s="20"/>
      <c r="D291" s="22"/>
      <c r="E291" s="20"/>
    </row>
    <row r="292" spans="1:5">
      <c r="A292" s="20"/>
      <c r="B292" s="20"/>
      <c r="C292" s="20"/>
      <c r="D292" s="22"/>
      <c r="E292" s="20"/>
    </row>
    <row r="293" spans="1:5">
      <c r="A293" s="20"/>
      <c r="B293" s="20"/>
      <c r="C293" s="20"/>
      <c r="D293" s="22"/>
      <c r="E293" s="20"/>
    </row>
    <row r="294" spans="1:5">
      <c r="A294" s="20"/>
      <c r="B294" s="20"/>
      <c r="C294" s="20"/>
      <c r="D294" s="22"/>
      <c r="E294" s="20"/>
    </row>
    <row r="295" spans="1:5">
      <c r="A295" s="20"/>
      <c r="B295" s="20"/>
      <c r="C295" s="20"/>
      <c r="D295" s="22"/>
      <c r="E295" s="20"/>
    </row>
    <row r="296" spans="1:5">
      <c r="A296" s="20"/>
      <c r="B296" s="20"/>
      <c r="C296" s="20"/>
      <c r="D296" s="22"/>
      <c r="E296" s="20"/>
    </row>
    <row r="297" spans="1:5">
      <c r="A297" s="20"/>
      <c r="B297" s="20"/>
      <c r="C297" s="20"/>
      <c r="D297" s="22"/>
      <c r="E297" s="20"/>
    </row>
    <row r="298" spans="1:5">
      <c r="A298" s="20"/>
      <c r="B298" s="20"/>
      <c r="C298" s="20"/>
      <c r="D298" s="22"/>
      <c r="E298" s="20"/>
    </row>
    <row r="299" spans="1:5">
      <c r="A299" s="20"/>
      <c r="B299" s="20"/>
      <c r="C299" s="20"/>
      <c r="D299" s="22"/>
      <c r="E299" s="20"/>
    </row>
    <row r="300" spans="1:5">
      <c r="A300" s="20"/>
      <c r="B300" s="20"/>
      <c r="C300" s="20"/>
      <c r="D300" s="22"/>
      <c r="E300" s="20"/>
    </row>
    <row r="301" spans="1:5">
      <c r="A301" s="20"/>
      <c r="B301" s="20"/>
      <c r="C301" s="20"/>
      <c r="D301" s="22"/>
      <c r="E301" s="20"/>
    </row>
    <row r="302" spans="1:5">
      <c r="A302" s="20"/>
      <c r="B302" s="20"/>
      <c r="C302" s="20"/>
      <c r="D302" s="22"/>
      <c r="E302" s="20"/>
    </row>
    <row r="303" spans="1:5">
      <c r="A303" s="20"/>
      <c r="B303" s="20"/>
      <c r="C303" s="20"/>
      <c r="D303" s="22"/>
      <c r="E303" s="20"/>
    </row>
    <row r="304" spans="1:5">
      <c r="A304" s="20"/>
      <c r="B304" s="20"/>
      <c r="C304" s="20"/>
      <c r="D304" s="22"/>
      <c r="E304" s="20"/>
    </row>
    <row r="305" spans="1:5">
      <c r="A305" s="20"/>
      <c r="B305" s="20"/>
      <c r="C305" s="20"/>
      <c r="D305" s="22"/>
      <c r="E305" s="20"/>
    </row>
    <row r="306" spans="1:5">
      <c r="A306" s="20"/>
      <c r="B306" s="20"/>
      <c r="C306" s="20"/>
      <c r="D306" s="22"/>
      <c r="E306" s="20"/>
    </row>
    <row r="307" spans="1:5">
      <c r="A307" s="20"/>
      <c r="B307" s="20"/>
      <c r="C307" s="20"/>
      <c r="D307" s="22"/>
      <c r="E307" s="20"/>
    </row>
    <row r="308" spans="1:5">
      <c r="A308" s="20"/>
      <c r="B308" s="20"/>
      <c r="C308" s="20"/>
      <c r="D308" s="22"/>
      <c r="E308" s="20"/>
    </row>
    <row r="309" spans="1:5">
      <c r="A309" s="20"/>
      <c r="B309" s="20"/>
      <c r="C309" s="20"/>
      <c r="D309" s="22"/>
      <c r="E309" s="20"/>
    </row>
    <row r="310" spans="1:5">
      <c r="A310" s="20"/>
      <c r="B310" s="20"/>
      <c r="C310" s="20"/>
      <c r="D310" s="22"/>
      <c r="E310" s="20"/>
    </row>
    <row r="311" spans="1:5">
      <c r="A311" s="20"/>
      <c r="B311" s="20"/>
      <c r="C311" s="20"/>
      <c r="D311" s="22"/>
      <c r="E311" s="20"/>
    </row>
    <row r="312" spans="1:5">
      <c r="A312" s="20"/>
      <c r="B312" s="20"/>
      <c r="C312" s="20"/>
      <c r="D312" s="22"/>
      <c r="E312" s="20"/>
    </row>
    <row r="313" spans="1:5">
      <c r="A313" s="20"/>
      <c r="B313" s="20"/>
      <c r="C313" s="20"/>
      <c r="D313" s="22"/>
      <c r="E313" s="20"/>
    </row>
    <row r="314" spans="1:5">
      <c r="A314" s="20"/>
      <c r="B314" s="20"/>
      <c r="C314" s="20"/>
      <c r="D314" s="22"/>
      <c r="E314" s="20"/>
    </row>
    <row r="315" spans="1:5">
      <c r="A315" s="20"/>
      <c r="B315" s="20"/>
      <c r="C315" s="20"/>
      <c r="D315" s="22"/>
      <c r="E315" s="20"/>
    </row>
    <row r="316" spans="1:5">
      <c r="A316" s="20"/>
      <c r="B316" s="20"/>
      <c r="C316" s="20"/>
      <c r="D316" s="22"/>
      <c r="E316" s="20"/>
    </row>
    <row r="317" spans="1:5">
      <c r="A317" s="20"/>
      <c r="B317" s="20"/>
      <c r="C317" s="20"/>
      <c r="D317" s="22"/>
      <c r="E317" s="20"/>
    </row>
    <row r="318" spans="1:5">
      <c r="A318" s="20"/>
      <c r="B318" s="20"/>
      <c r="C318" s="20"/>
      <c r="D318" s="22"/>
      <c r="E318" s="20"/>
    </row>
    <row r="319" spans="1:5">
      <c r="A319" s="20"/>
      <c r="B319" s="20"/>
      <c r="C319" s="20"/>
      <c r="D319" s="22"/>
      <c r="E319" s="20"/>
    </row>
    <row r="320" spans="1:5">
      <c r="A320" s="20"/>
      <c r="B320" s="20"/>
      <c r="C320" s="20"/>
      <c r="D320" s="22"/>
      <c r="E320" s="20"/>
    </row>
    <row r="321" spans="1:5">
      <c r="A321" s="20"/>
      <c r="B321" s="20"/>
      <c r="C321" s="20"/>
      <c r="D321" s="22"/>
      <c r="E321" s="20"/>
    </row>
    <row r="322" spans="1:5">
      <c r="A322" s="20"/>
      <c r="B322" s="20"/>
      <c r="C322" s="20"/>
      <c r="D322" s="22"/>
      <c r="E322" s="20"/>
    </row>
    <row r="323" spans="1:5">
      <c r="A323" s="20"/>
      <c r="B323" s="20"/>
      <c r="C323" s="20"/>
      <c r="D323" s="22"/>
      <c r="E323" s="20"/>
    </row>
    <row r="324" spans="1:5">
      <c r="A324" s="20"/>
      <c r="B324" s="20"/>
      <c r="C324" s="20"/>
      <c r="D324" s="22"/>
      <c r="E324" s="20"/>
    </row>
    <row r="325" spans="1:5">
      <c r="A325" s="20"/>
      <c r="B325" s="20"/>
      <c r="C325" s="20"/>
      <c r="D325" s="22"/>
      <c r="E325" s="20"/>
    </row>
    <row r="326" spans="1:5">
      <c r="A326" s="20"/>
      <c r="B326" s="20"/>
      <c r="C326" s="20"/>
      <c r="D326" s="22"/>
      <c r="E326" s="20"/>
    </row>
    <row r="327" spans="1:5">
      <c r="A327" s="20"/>
      <c r="B327" s="20"/>
      <c r="C327" s="20"/>
      <c r="D327" s="22"/>
      <c r="E327" s="20"/>
    </row>
    <row r="328" spans="1:5">
      <c r="A328" s="20"/>
      <c r="B328" s="20"/>
      <c r="C328" s="20"/>
      <c r="D328" s="22"/>
      <c r="E328" s="20"/>
    </row>
    <row r="329" spans="1:5">
      <c r="A329" s="20"/>
      <c r="B329" s="20"/>
      <c r="C329" s="20"/>
      <c r="D329" s="22"/>
      <c r="E329" s="20"/>
    </row>
    <row r="330" spans="1:5">
      <c r="A330" s="20"/>
      <c r="B330" s="20"/>
      <c r="C330" s="20"/>
      <c r="D330" s="22"/>
      <c r="E330" s="20"/>
    </row>
    <row r="331" spans="1:5">
      <c r="A331" s="20"/>
      <c r="B331" s="20"/>
      <c r="C331" s="20"/>
      <c r="D331" s="22"/>
      <c r="E331" s="20"/>
    </row>
    <row r="332" spans="1:5">
      <c r="A332" s="20"/>
      <c r="B332" s="20"/>
      <c r="C332" s="20"/>
      <c r="D332" s="22"/>
      <c r="E332" s="20"/>
    </row>
    <row r="333" spans="1:5">
      <c r="A333" s="20"/>
      <c r="B333" s="20"/>
      <c r="C333" s="20"/>
      <c r="D333" s="22"/>
      <c r="E333" s="20"/>
    </row>
    <row r="334" spans="1:5">
      <c r="A334" s="20"/>
      <c r="B334" s="20"/>
      <c r="C334" s="20"/>
      <c r="D334" s="22"/>
      <c r="E334" s="20"/>
    </row>
    <row r="335" spans="1:5">
      <c r="A335" s="20"/>
      <c r="B335" s="20"/>
      <c r="C335" s="20"/>
      <c r="D335" s="22"/>
      <c r="E335" s="20"/>
    </row>
    <row r="336" spans="1:5">
      <c r="A336" s="20"/>
      <c r="B336" s="20"/>
      <c r="C336" s="20"/>
      <c r="D336" s="22"/>
      <c r="E336" s="20"/>
    </row>
    <row r="337" spans="1:5">
      <c r="A337" s="20"/>
      <c r="B337" s="20"/>
      <c r="C337" s="20"/>
      <c r="D337" s="22"/>
      <c r="E337" s="20"/>
    </row>
    <row r="338" spans="1:5">
      <c r="A338" s="20"/>
      <c r="B338" s="20"/>
      <c r="C338" s="20"/>
      <c r="D338" s="22"/>
      <c r="E338" s="20"/>
    </row>
    <row r="339" spans="1:5">
      <c r="A339" s="20"/>
      <c r="B339" s="20"/>
      <c r="C339" s="20"/>
      <c r="D339" s="22"/>
      <c r="E339" s="20"/>
    </row>
    <row r="340" spans="1:5">
      <c r="A340" s="20"/>
      <c r="B340" s="20"/>
      <c r="C340" s="20"/>
      <c r="D340" s="22"/>
      <c r="E340" s="20"/>
    </row>
    <row r="341" spans="1:5">
      <c r="A341" s="20"/>
      <c r="B341" s="20"/>
      <c r="C341" s="20"/>
      <c r="D341" s="22"/>
      <c r="E341" s="20"/>
    </row>
    <row r="342" spans="1:5">
      <c r="A342" s="20"/>
      <c r="B342" s="20"/>
      <c r="C342" s="20"/>
      <c r="D342" s="22"/>
      <c r="E342" s="20"/>
    </row>
    <row r="343" spans="1:5">
      <c r="A343" s="20"/>
      <c r="B343" s="20"/>
      <c r="C343" s="20"/>
      <c r="D343" s="22"/>
      <c r="E343" s="20"/>
    </row>
    <row r="344" spans="1:5">
      <c r="A344" s="20"/>
      <c r="B344" s="20"/>
      <c r="C344" s="20"/>
      <c r="D344" s="22"/>
      <c r="E344" s="20"/>
    </row>
    <row r="345" spans="1:5">
      <c r="A345" s="20"/>
      <c r="B345" s="20"/>
      <c r="C345" s="20"/>
      <c r="D345" s="22"/>
      <c r="E345" s="20"/>
    </row>
    <row r="346" spans="1:5">
      <c r="A346" s="20"/>
      <c r="B346" s="20"/>
      <c r="C346" s="20"/>
      <c r="D346" s="22"/>
      <c r="E346" s="20"/>
    </row>
    <row r="347" spans="1:5">
      <c r="A347" s="20"/>
      <c r="B347" s="20"/>
      <c r="C347" s="20"/>
      <c r="D347" s="22"/>
      <c r="E347" s="20"/>
    </row>
    <row r="348" spans="1:5">
      <c r="A348" s="20"/>
      <c r="B348" s="20"/>
      <c r="C348" s="20"/>
      <c r="D348" s="22"/>
      <c r="E348" s="20"/>
    </row>
    <row r="349" spans="1:5">
      <c r="A349" s="20"/>
      <c r="B349" s="20"/>
      <c r="C349" s="20"/>
      <c r="D349" s="22"/>
      <c r="E349" s="20"/>
    </row>
    <row r="350" spans="1:5">
      <c r="A350" s="20"/>
      <c r="B350" s="20"/>
      <c r="C350" s="20"/>
      <c r="D350" s="22"/>
      <c r="E350" s="20"/>
    </row>
    <row r="351" spans="1:5">
      <c r="A351" s="20"/>
      <c r="B351" s="20"/>
      <c r="C351" s="20"/>
      <c r="D351" s="22"/>
      <c r="E351" s="20"/>
    </row>
    <row r="352" spans="1:5">
      <c r="A352" s="20"/>
      <c r="B352" s="20"/>
      <c r="C352" s="20"/>
      <c r="D352" s="22"/>
      <c r="E352" s="20"/>
    </row>
    <row r="353" spans="1:5">
      <c r="A353" s="20"/>
      <c r="B353" s="20"/>
      <c r="C353" s="20"/>
      <c r="D353" s="22"/>
      <c r="E353" s="20"/>
    </row>
    <row r="354" spans="1:5">
      <c r="A354" s="20"/>
      <c r="B354" s="20"/>
      <c r="C354" s="20"/>
      <c r="D354" s="22"/>
      <c r="E354" s="20"/>
    </row>
    <row r="355" spans="1:5">
      <c r="A355" s="20"/>
      <c r="B355" s="20"/>
      <c r="C355" s="20"/>
      <c r="D355" s="22"/>
      <c r="E355" s="20"/>
    </row>
    <row r="356" spans="1:5">
      <c r="A356" s="20"/>
      <c r="B356" s="20"/>
      <c r="C356" s="20"/>
      <c r="D356" s="22"/>
      <c r="E356" s="20"/>
    </row>
    <row r="357" spans="1:5">
      <c r="A357" s="20"/>
      <c r="B357" s="20"/>
      <c r="C357" s="20"/>
      <c r="D357" s="22"/>
      <c r="E357" s="20"/>
    </row>
    <row r="358" spans="1:5">
      <c r="A358" s="20"/>
      <c r="B358" s="20"/>
      <c r="C358" s="20"/>
      <c r="D358" s="22"/>
      <c r="E358" s="20"/>
    </row>
    <row r="359" spans="1:5">
      <c r="A359" s="20"/>
      <c r="B359" s="20"/>
      <c r="C359" s="20"/>
      <c r="D359" s="22"/>
      <c r="E359" s="20"/>
    </row>
    <row r="360" spans="1:5">
      <c r="A360" s="20"/>
      <c r="B360" s="20"/>
      <c r="C360" s="20"/>
      <c r="D360" s="22"/>
      <c r="E360" s="20"/>
    </row>
    <row r="361" spans="1:5">
      <c r="A361" s="20"/>
      <c r="B361" s="20"/>
      <c r="C361" s="20"/>
      <c r="D361" s="22"/>
      <c r="E361" s="20"/>
    </row>
    <row r="362" spans="1:5">
      <c r="A362" s="20"/>
      <c r="B362" s="20"/>
      <c r="C362" s="20"/>
      <c r="D362" s="22"/>
      <c r="E362" s="20"/>
    </row>
    <row r="363" spans="1:5">
      <c r="A363" s="20"/>
      <c r="B363" s="20"/>
      <c r="C363" s="20"/>
      <c r="D363" s="22"/>
      <c r="E363" s="20"/>
    </row>
    <row r="364" spans="1:5">
      <c r="A364" s="20"/>
      <c r="B364" s="20"/>
      <c r="C364" s="20"/>
      <c r="D364" s="22"/>
      <c r="E364" s="20"/>
    </row>
    <row r="365" spans="1:5">
      <c r="A365" s="20"/>
      <c r="B365" s="20"/>
      <c r="C365" s="20"/>
      <c r="D365" s="22"/>
      <c r="E365" s="20"/>
    </row>
    <row r="366" spans="1:5">
      <c r="A366" s="20"/>
      <c r="B366" s="20"/>
      <c r="C366" s="20"/>
      <c r="D366" s="22"/>
      <c r="E366" s="20"/>
    </row>
    <row r="367" spans="1:5">
      <c r="A367" s="20"/>
      <c r="B367" s="20"/>
      <c r="C367" s="20"/>
      <c r="D367" s="22"/>
      <c r="E367" s="20"/>
    </row>
    <row r="368" spans="1:5">
      <c r="A368" s="20"/>
      <c r="B368" s="20"/>
      <c r="C368" s="20"/>
      <c r="D368" s="22"/>
      <c r="E368" s="20"/>
    </row>
    <row r="369" spans="1:5">
      <c r="A369" s="20"/>
      <c r="B369" s="20"/>
      <c r="C369" s="20"/>
      <c r="D369" s="22"/>
      <c r="E369" s="20"/>
    </row>
    <row r="370" spans="1:5">
      <c r="A370" s="20"/>
      <c r="B370" s="20"/>
      <c r="C370" s="20"/>
      <c r="D370" s="22"/>
      <c r="E370" s="20"/>
    </row>
    <row r="371" spans="1:5">
      <c r="A371" s="20"/>
      <c r="B371" s="20"/>
      <c r="C371" s="20"/>
      <c r="D371" s="22"/>
      <c r="E371" s="20"/>
    </row>
    <row r="372" spans="1:5">
      <c r="A372" s="20"/>
      <c r="B372" s="20"/>
      <c r="C372" s="20"/>
      <c r="D372" s="22"/>
      <c r="E372" s="20"/>
    </row>
    <row r="373" spans="1:5">
      <c r="A373" s="20"/>
      <c r="B373" s="20"/>
      <c r="C373" s="20"/>
      <c r="D373" s="22"/>
      <c r="E373" s="20"/>
    </row>
    <row r="374" spans="1:5">
      <c r="A374" s="20"/>
      <c r="B374" s="20"/>
      <c r="C374" s="20"/>
      <c r="D374" s="22"/>
      <c r="E374" s="20"/>
    </row>
    <row r="375" spans="1:5">
      <c r="A375" s="20"/>
      <c r="B375" s="20"/>
      <c r="C375" s="20"/>
      <c r="D375" s="22"/>
      <c r="E375" s="20"/>
    </row>
    <row r="376" spans="1:5">
      <c r="A376" s="20"/>
      <c r="B376" s="20"/>
      <c r="C376" s="20"/>
      <c r="D376" s="22"/>
      <c r="E376" s="20"/>
    </row>
    <row r="377" spans="1:5">
      <c r="A377" s="20"/>
      <c r="B377" s="20"/>
      <c r="C377" s="20"/>
      <c r="D377" s="22"/>
      <c r="E377" s="20"/>
    </row>
    <row r="378" spans="1:5">
      <c r="A378" s="20"/>
      <c r="B378" s="20"/>
      <c r="C378" s="20"/>
      <c r="D378" s="22"/>
      <c r="E378" s="20"/>
    </row>
    <row r="379" spans="1:5">
      <c r="A379" s="20"/>
      <c r="B379" s="20"/>
      <c r="C379" s="20"/>
      <c r="D379" s="22"/>
      <c r="E379" s="20"/>
    </row>
    <row r="380" spans="1:5">
      <c r="A380" s="20"/>
      <c r="B380" s="20"/>
      <c r="C380" s="20"/>
      <c r="D380" s="22"/>
      <c r="E380" s="20"/>
    </row>
    <row r="381" spans="1:5">
      <c r="A381" s="20"/>
      <c r="B381" s="20"/>
      <c r="C381" s="20"/>
      <c r="D381" s="22"/>
      <c r="E381" s="20"/>
    </row>
    <row r="382" spans="1:5">
      <c r="A382" s="20"/>
      <c r="B382" s="20"/>
      <c r="C382" s="20"/>
      <c r="D382" s="22"/>
      <c r="E382" s="20"/>
    </row>
    <row r="383" spans="1:5">
      <c r="A383" s="20"/>
      <c r="B383" s="20"/>
      <c r="C383" s="20"/>
      <c r="D383" s="22"/>
      <c r="E383" s="20"/>
    </row>
    <row r="384" spans="1:5">
      <c r="A384" s="20"/>
      <c r="B384" s="20"/>
      <c r="C384" s="20"/>
      <c r="D384" s="22"/>
      <c r="E384" s="20"/>
    </row>
    <row r="385" spans="1:5">
      <c r="A385" s="20"/>
      <c r="B385" s="20"/>
      <c r="C385" s="20"/>
      <c r="D385" s="22"/>
      <c r="E385" s="20"/>
    </row>
    <row r="386" spans="1:5">
      <c r="A386" s="20"/>
      <c r="B386" s="20"/>
      <c r="C386" s="20"/>
      <c r="D386" s="22"/>
      <c r="E386" s="20"/>
    </row>
    <row r="387" spans="1:5">
      <c r="A387" s="20"/>
      <c r="B387" s="20"/>
      <c r="C387" s="20"/>
      <c r="D387" s="22"/>
      <c r="E387" s="20"/>
    </row>
    <row r="388" spans="1:5">
      <c r="A388" s="20"/>
      <c r="B388" s="20"/>
      <c r="C388" s="20"/>
      <c r="D388" s="22"/>
      <c r="E388" s="20"/>
    </row>
    <row r="389" spans="1:5">
      <c r="A389" s="20"/>
      <c r="B389" s="20"/>
      <c r="C389" s="20"/>
      <c r="D389" s="22"/>
      <c r="E389" s="20"/>
    </row>
    <row r="390" spans="1:5">
      <c r="A390" s="20"/>
      <c r="B390" s="20"/>
      <c r="C390" s="20"/>
      <c r="D390" s="22"/>
      <c r="E390" s="20"/>
    </row>
    <row r="391" spans="1:5">
      <c r="A391" s="20"/>
      <c r="B391" s="20"/>
      <c r="C391" s="20"/>
      <c r="D391" s="22"/>
      <c r="E391" s="20"/>
    </row>
    <row r="392" spans="1:5">
      <c r="A392" s="20"/>
      <c r="B392" s="20"/>
      <c r="C392" s="20"/>
      <c r="D392" s="22"/>
      <c r="E392" s="20"/>
    </row>
    <row r="393" spans="1:5">
      <c r="A393" s="20"/>
      <c r="B393" s="20"/>
      <c r="C393" s="20"/>
      <c r="D393" s="22"/>
      <c r="E393" s="20"/>
    </row>
    <row r="394" spans="1:5">
      <c r="A394" s="20"/>
      <c r="B394" s="20"/>
      <c r="C394" s="20"/>
      <c r="D394" s="22"/>
      <c r="E394" s="20"/>
    </row>
    <row r="395" spans="1:5">
      <c r="A395" s="20"/>
      <c r="B395" s="20"/>
      <c r="C395" s="20"/>
      <c r="D395" s="22"/>
      <c r="E395" s="20"/>
    </row>
    <row r="396" spans="1:5">
      <c r="A396" s="20"/>
      <c r="B396" s="20"/>
      <c r="C396" s="20"/>
      <c r="D396" s="22"/>
      <c r="E396" s="20"/>
    </row>
    <row r="397" spans="1:5">
      <c r="A397" s="20"/>
      <c r="B397" s="20"/>
      <c r="C397" s="20"/>
      <c r="D397" s="22"/>
      <c r="E397" s="20"/>
    </row>
    <row r="398" spans="1:5">
      <c r="A398" s="20"/>
      <c r="B398" s="20"/>
      <c r="C398" s="20"/>
      <c r="D398" s="22"/>
      <c r="E398" s="20"/>
    </row>
    <row r="399" spans="1:5">
      <c r="A399" s="20"/>
      <c r="B399" s="20"/>
      <c r="C399" s="20"/>
      <c r="D399" s="22"/>
      <c r="E399" s="20"/>
    </row>
    <row r="400" spans="1:5">
      <c r="A400" s="20"/>
      <c r="B400" s="20"/>
      <c r="C400" s="20"/>
      <c r="D400" s="22"/>
      <c r="E400" s="20"/>
    </row>
    <row r="401" spans="1:5">
      <c r="A401" s="20"/>
      <c r="B401" s="20"/>
      <c r="C401" s="20"/>
      <c r="D401" s="22"/>
      <c r="E401" s="20"/>
    </row>
    <row r="402" spans="1:5">
      <c r="A402" s="20"/>
      <c r="B402" s="20"/>
      <c r="C402" s="20"/>
      <c r="D402" s="22"/>
      <c r="E402" s="20"/>
    </row>
    <row r="403" spans="1:5">
      <c r="A403" s="20"/>
      <c r="B403" s="20"/>
      <c r="C403" s="20"/>
      <c r="D403" s="22"/>
      <c r="E403" s="20"/>
    </row>
    <row r="404" spans="1:5">
      <c r="A404" s="20"/>
      <c r="B404" s="20"/>
      <c r="C404" s="20"/>
      <c r="D404" s="22"/>
      <c r="E404" s="20"/>
    </row>
    <row r="405" spans="1:5">
      <c r="A405" s="20"/>
      <c r="B405" s="20"/>
      <c r="C405" s="20"/>
      <c r="D405" s="22"/>
      <c r="E405" s="20"/>
    </row>
    <row r="406" spans="1:5">
      <c r="A406" s="20"/>
      <c r="B406" s="20"/>
      <c r="C406" s="20"/>
      <c r="D406" s="22"/>
      <c r="E406" s="20"/>
    </row>
    <row r="407" spans="1:5">
      <c r="A407" s="20"/>
      <c r="B407" s="20"/>
      <c r="C407" s="20"/>
      <c r="D407" s="22"/>
      <c r="E407" s="20"/>
    </row>
    <row r="408" spans="1:5">
      <c r="A408" s="20"/>
      <c r="B408" s="20"/>
      <c r="C408" s="20"/>
      <c r="D408" s="22"/>
      <c r="E408" s="20"/>
    </row>
    <row r="409" spans="1:5">
      <c r="A409" s="20"/>
      <c r="B409" s="20"/>
      <c r="C409" s="20"/>
      <c r="D409" s="22"/>
      <c r="E409" s="20"/>
    </row>
    <row r="410" spans="1:5">
      <c r="A410" s="20"/>
      <c r="B410" s="20"/>
      <c r="C410" s="20"/>
      <c r="D410" s="22"/>
      <c r="E410" s="20"/>
    </row>
    <row r="411" spans="1:5">
      <c r="A411" s="20"/>
      <c r="B411" s="20"/>
      <c r="C411" s="20"/>
      <c r="D411" s="22"/>
      <c r="E411" s="20"/>
    </row>
    <row r="412" spans="1:5">
      <c r="A412" s="20"/>
      <c r="B412" s="20"/>
      <c r="C412" s="20"/>
      <c r="D412" s="22"/>
      <c r="E412" s="20"/>
    </row>
    <row r="413" spans="1:5">
      <c r="A413" s="20"/>
      <c r="B413" s="20"/>
      <c r="C413" s="20"/>
      <c r="D413" s="22"/>
      <c r="E413" s="20"/>
    </row>
    <row r="414" spans="1:5">
      <c r="A414" s="20"/>
      <c r="B414" s="20"/>
      <c r="C414" s="20"/>
      <c r="D414" s="22"/>
      <c r="E414" s="20"/>
    </row>
    <row r="415" spans="1:5">
      <c r="A415" s="20"/>
      <c r="B415" s="20"/>
      <c r="C415" s="20"/>
      <c r="D415" s="22"/>
      <c r="E415" s="20"/>
    </row>
    <row r="416" spans="1:5">
      <c r="A416" s="20"/>
      <c r="B416" s="20"/>
      <c r="C416" s="20"/>
      <c r="D416" s="22"/>
      <c r="E416" s="20"/>
    </row>
    <row r="417" spans="1:5">
      <c r="A417" s="20"/>
      <c r="B417" s="20"/>
      <c r="C417" s="20"/>
      <c r="D417" s="22"/>
      <c r="E417" s="20"/>
    </row>
    <row r="418" spans="1:5">
      <c r="A418" s="20"/>
      <c r="B418" s="20"/>
      <c r="C418" s="20"/>
      <c r="D418" s="22"/>
      <c r="E418" s="20"/>
    </row>
    <row r="419" spans="1:5">
      <c r="A419" s="20"/>
      <c r="B419" s="20"/>
      <c r="C419" s="20"/>
      <c r="D419" s="22"/>
      <c r="E419" s="20"/>
    </row>
    <row r="420" spans="1:5">
      <c r="A420" s="20"/>
      <c r="B420" s="20"/>
      <c r="C420" s="20"/>
      <c r="D420" s="22"/>
      <c r="E420" s="20"/>
    </row>
    <row r="421" spans="1:5">
      <c r="A421" s="20"/>
      <c r="B421" s="20"/>
      <c r="C421" s="20"/>
      <c r="D421" s="22"/>
      <c r="E421" s="20"/>
    </row>
    <row r="422" spans="1:5">
      <c r="A422" s="20"/>
      <c r="B422" s="20"/>
      <c r="C422" s="20"/>
      <c r="D422" s="22"/>
      <c r="E422" s="20"/>
    </row>
    <row r="423" spans="1:5">
      <c r="A423" s="20"/>
      <c r="B423" s="20"/>
      <c r="C423" s="20"/>
      <c r="D423" s="22"/>
      <c r="E423" s="20"/>
    </row>
    <row r="424" spans="1:5">
      <c r="A424" s="20"/>
      <c r="B424" s="20"/>
      <c r="C424" s="20"/>
      <c r="D424" s="22"/>
      <c r="E424" s="20"/>
    </row>
    <row r="425" spans="1:5">
      <c r="A425" s="20"/>
      <c r="B425" s="20"/>
      <c r="C425" s="20"/>
      <c r="D425" s="22"/>
      <c r="E425" s="20"/>
    </row>
    <row r="426" spans="1:5">
      <c r="A426" s="20"/>
      <c r="B426" s="20"/>
      <c r="C426" s="20"/>
      <c r="D426" s="22"/>
      <c r="E426" s="20"/>
    </row>
    <row r="427" spans="1:5">
      <c r="A427" s="20"/>
      <c r="B427" s="20"/>
      <c r="C427" s="20"/>
      <c r="D427" s="22"/>
      <c r="E427" s="20"/>
    </row>
    <row r="428" spans="1:5">
      <c r="A428" s="20"/>
      <c r="B428" s="20"/>
      <c r="C428" s="20"/>
      <c r="D428" s="22"/>
      <c r="E428" s="20"/>
    </row>
    <row r="429" spans="1:5">
      <c r="A429" s="20"/>
      <c r="B429" s="20"/>
      <c r="C429" s="20"/>
      <c r="D429" s="22"/>
      <c r="E429" s="20"/>
    </row>
    <row r="430" spans="1:5">
      <c r="A430" s="20"/>
      <c r="B430" s="20"/>
      <c r="C430" s="20"/>
      <c r="D430" s="22"/>
      <c r="E430" s="20"/>
    </row>
    <row r="431" spans="1:5">
      <c r="A431" s="20"/>
      <c r="B431" s="20"/>
      <c r="C431" s="20"/>
      <c r="D431" s="22"/>
      <c r="E431" s="20"/>
    </row>
    <row r="432" spans="1:5">
      <c r="A432" s="20"/>
      <c r="B432" s="20"/>
      <c r="C432" s="20"/>
      <c r="D432" s="22"/>
      <c r="E432" s="20"/>
    </row>
    <row r="433" spans="1:5">
      <c r="A433" s="20"/>
      <c r="B433" s="20"/>
      <c r="C433" s="20"/>
      <c r="D433" s="22"/>
      <c r="E433" s="20"/>
    </row>
    <row r="434" spans="1:5">
      <c r="A434" s="20"/>
      <c r="B434" s="20"/>
      <c r="C434" s="20"/>
      <c r="D434" s="22"/>
      <c r="E434" s="20"/>
    </row>
    <row r="435" spans="1:5">
      <c r="A435" s="20"/>
      <c r="B435" s="20"/>
      <c r="C435" s="20"/>
      <c r="D435" s="22"/>
      <c r="E435" s="20"/>
    </row>
    <row r="436" spans="1:5">
      <c r="A436" s="20"/>
      <c r="B436" s="20"/>
      <c r="C436" s="20"/>
      <c r="D436" s="22"/>
      <c r="E436" s="20"/>
    </row>
    <row r="437" spans="1:5">
      <c r="A437" s="20"/>
      <c r="B437" s="20"/>
      <c r="C437" s="20"/>
      <c r="D437" s="22"/>
      <c r="E437" s="20"/>
    </row>
    <row r="438" spans="1:5">
      <c r="A438" s="20"/>
      <c r="B438" s="20"/>
      <c r="C438" s="20"/>
      <c r="D438" s="22"/>
      <c r="E438" s="20"/>
    </row>
    <row r="439" spans="1:5">
      <c r="A439" s="20"/>
      <c r="B439" s="20"/>
      <c r="C439" s="20"/>
      <c r="D439" s="22"/>
      <c r="E439" s="20"/>
    </row>
    <row r="440" spans="1:5">
      <c r="A440" s="20"/>
      <c r="B440" s="20"/>
      <c r="C440" s="20"/>
      <c r="D440" s="22"/>
      <c r="E440" s="20"/>
    </row>
    <row r="441" spans="1:5">
      <c r="A441" s="20"/>
      <c r="B441" s="20"/>
      <c r="C441" s="20"/>
      <c r="D441" s="22"/>
      <c r="E441" s="20"/>
    </row>
    <row r="442" spans="1:5">
      <c r="A442" s="20"/>
      <c r="B442" s="20"/>
      <c r="C442" s="20"/>
      <c r="D442" s="22"/>
      <c r="E442" s="20"/>
    </row>
    <row r="443" spans="1:5">
      <c r="A443" s="20"/>
      <c r="B443" s="20"/>
      <c r="C443" s="20"/>
      <c r="D443" s="22"/>
      <c r="E443" s="20"/>
    </row>
    <row r="444" spans="1:5">
      <c r="A444" s="20"/>
      <c r="B444" s="20"/>
      <c r="C444" s="20"/>
      <c r="D444" s="22"/>
      <c r="E444" s="20"/>
    </row>
    <row r="445" spans="1:5">
      <c r="A445" s="20"/>
      <c r="B445" s="20"/>
      <c r="C445" s="20"/>
      <c r="D445" s="22"/>
      <c r="E445" s="20"/>
    </row>
    <row r="446" spans="1:5">
      <c r="A446" s="20"/>
      <c r="B446" s="20"/>
      <c r="C446" s="20"/>
      <c r="D446" s="22"/>
      <c r="E446" s="20"/>
    </row>
    <row r="447" spans="1:5">
      <c r="A447" s="20"/>
      <c r="B447" s="20"/>
      <c r="C447" s="20"/>
      <c r="D447" s="22"/>
      <c r="E447" s="20"/>
    </row>
    <row r="448" spans="1:5">
      <c r="A448" s="20"/>
      <c r="B448" s="20"/>
      <c r="C448" s="20"/>
      <c r="D448" s="22"/>
      <c r="E448" s="20"/>
    </row>
    <row r="449" spans="1:5">
      <c r="A449" s="20"/>
      <c r="B449" s="20"/>
      <c r="C449" s="20"/>
      <c r="D449" s="22"/>
      <c r="E449" s="20"/>
    </row>
    <row r="450" spans="1:5">
      <c r="A450" s="20"/>
      <c r="B450" s="20"/>
      <c r="C450" s="20"/>
      <c r="D450" s="22"/>
      <c r="E450" s="20"/>
    </row>
    <row r="451" spans="1:5">
      <c r="A451" s="20"/>
      <c r="B451" s="20"/>
      <c r="C451" s="20"/>
      <c r="D451" s="22"/>
      <c r="E451" s="20"/>
    </row>
    <row r="452" spans="1:5">
      <c r="A452" s="20"/>
      <c r="B452" s="20"/>
      <c r="C452" s="20"/>
      <c r="D452" s="22"/>
      <c r="E452" s="20"/>
    </row>
    <row r="453" spans="1:5">
      <c r="A453" s="20"/>
      <c r="B453" s="20"/>
      <c r="C453" s="20"/>
      <c r="D453" s="22"/>
      <c r="E453" s="20"/>
    </row>
    <row r="454" spans="1:5">
      <c r="A454" s="20"/>
      <c r="B454" s="20"/>
      <c r="C454" s="20"/>
      <c r="D454" s="22"/>
      <c r="E454" s="20"/>
    </row>
    <row r="455" spans="1:5">
      <c r="A455" s="20"/>
      <c r="B455" s="20"/>
      <c r="C455" s="20"/>
      <c r="D455" s="22"/>
      <c r="E455" s="20"/>
    </row>
    <row r="456" spans="1:5">
      <c r="A456" s="20"/>
      <c r="B456" s="20"/>
      <c r="C456" s="20"/>
      <c r="D456" s="22"/>
      <c r="E456" s="20"/>
    </row>
    <row r="457" spans="1:5">
      <c r="A457" s="20"/>
      <c r="B457" s="20"/>
      <c r="C457" s="20"/>
      <c r="D457" s="22"/>
      <c r="E457" s="20"/>
    </row>
    <row r="458" spans="1:5">
      <c r="A458" s="20"/>
      <c r="B458" s="20"/>
      <c r="C458" s="20"/>
      <c r="D458" s="22"/>
      <c r="E458" s="20"/>
    </row>
    <row r="459" spans="1:5">
      <c r="A459" s="20"/>
      <c r="B459" s="20"/>
      <c r="C459" s="20"/>
      <c r="D459" s="22"/>
      <c r="E459" s="20"/>
    </row>
    <row r="460" spans="1:5">
      <c r="A460" s="20"/>
      <c r="B460" s="20"/>
      <c r="C460" s="20"/>
      <c r="D460" s="22"/>
      <c r="E460" s="20"/>
    </row>
    <row r="461" spans="1:5">
      <c r="A461" s="20"/>
      <c r="B461" s="20"/>
      <c r="C461" s="20"/>
      <c r="D461" s="22"/>
      <c r="E461" s="20"/>
    </row>
    <row r="462" spans="1:5">
      <c r="A462" s="20"/>
      <c r="B462" s="20"/>
      <c r="C462" s="20"/>
      <c r="D462" s="22"/>
      <c r="E462" s="20"/>
    </row>
    <row r="463" spans="1:5">
      <c r="A463" s="20"/>
      <c r="B463" s="20"/>
      <c r="C463" s="20"/>
      <c r="D463" s="22"/>
      <c r="E463" s="20"/>
    </row>
    <row r="464" spans="1:5">
      <c r="A464" s="20"/>
      <c r="B464" s="20"/>
      <c r="C464" s="20"/>
      <c r="D464" s="22"/>
      <c r="E464" s="20"/>
    </row>
    <row r="465" spans="1:5">
      <c r="A465" s="20"/>
      <c r="B465" s="20"/>
      <c r="C465" s="20"/>
      <c r="D465" s="22"/>
      <c r="E465" s="20"/>
    </row>
    <row r="466" spans="1:5">
      <c r="A466" s="20"/>
      <c r="B466" s="20"/>
      <c r="C466" s="20"/>
      <c r="D466" s="22"/>
      <c r="E466" s="20"/>
    </row>
    <row r="467" spans="1:5">
      <c r="A467" s="20"/>
      <c r="B467" s="20"/>
      <c r="C467" s="20"/>
      <c r="D467" s="22"/>
      <c r="E467" s="20"/>
    </row>
    <row r="468" spans="1:5">
      <c r="A468" s="20"/>
      <c r="B468" s="20"/>
      <c r="C468" s="20"/>
      <c r="D468" s="22"/>
      <c r="E468" s="20"/>
    </row>
    <row r="469" spans="1:5">
      <c r="A469" s="20"/>
      <c r="B469" s="20"/>
      <c r="C469" s="20"/>
      <c r="D469" s="22"/>
      <c r="E469" s="20"/>
    </row>
    <row r="470" spans="1:5">
      <c r="A470" s="20"/>
      <c r="B470" s="20"/>
      <c r="C470" s="20"/>
      <c r="D470" s="22"/>
      <c r="E470" s="20"/>
    </row>
    <row r="471" spans="1:5">
      <c r="A471" s="20"/>
      <c r="B471" s="20"/>
      <c r="C471" s="20"/>
      <c r="D471" s="22"/>
      <c r="E471" s="20"/>
    </row>
    <row r="472" spans="1:5">
      <c r="A472" s="20"/>
      <c r="B472" s="20"/>
      <c r="C472" s="20"/>
      <c r="D472" s="22"/>
      <c r="E472" s="20"/>
    </row>
    <row r="473" spans="1:5">
      <c r="A473" s="20"/>
      <c r="B473" s="20"/>
      <c r="C473" s="20"/>
      <c r="D473" s="22"/>
      <c r="E473" s="20"/>
    </row>
    <row r="474" spans="1:5">
      <c r="A474" s="20"/>
      <c r="B474" s="20"/>
      <c r="C474" s="20"/>
      <c r="D474" s="22"/>
      <c r="E474" s="20"/>
    </row>
    <row r="475" spans="1:5">
      <c r="A475" s="20"/>
      <c r="B475" s="20"/>
      <c r="C475" s="20"/>
      <c r="D475" s="22"/>
      <c r="E475" s="20"/>
    </row>
    <row r="476" spans="1:5">
      <c r="A476" s="20"/>
      <c r="B476" s="20"/>
      <c r="C476" s="20"/>
      <c r="D476" s="22"/>
      <c r="E476" s="20"/>
    </row>
    <row r="477" spans="1:5">
      <c r="A477" s="20"/>
      <c r="B477" s="20"/>
      <c r="C477" s="20"/>
      <c r="D477" s="22"/>
      <c r="E477" s="20"/>
    </row>
    <row r="478" spans="1:5">
      <c r="A478" s="20"/>
      <c r="B478" s="20"/>
      <c r="C478" s="20"/>
      <c r="D478" s="22"/>
      <c r="E478" s="20"/>
    </row>
    <row r="479" spans="1:5">
      <c r="A479" s="20"/>
      <c r="B479" s="20"/>
      <c r="C479" s="20"/>
      <c r="D479" s="22"/>
      <c r="E479" s="20"/>
    </row>
    <row r="480" spans="1:5">
      <c r="A480" s="20"/>
      <c r="B480" s="20"/>
      <c r="C480" s="20"/>
      <c r="D480" s="22"/>
      <c r="E480" s="20"/>
    </row>
    <row r="481" spans="1:5">
      <c r="A481" s="20"/>
      <c r="B481" s="20"/>
      <c r="C481" s="20"/>
      <c r="D481" s="22"/>
      <c r="E481" s="20"/>
    </row>
    <row r="482" spans="1:5">
      <c r="A482" s="20"/>
      <c r="B482" s="20"/>
      <c r="C482" s="20"/>
      <c r="D482" s="22"/>
      <c r="E482" s="20"/>
    </row>
    <row r="483" spans="1:5">
      <c r="A483" s="20"/>
      <c r="B483" s="20"/>
      <c r="C483" s="20"/>
      <c r="D483" s="22"/>
      <c r="E483" s="20"/>
    </row>
    <row r="484" spans="1:5">
      <c r="A484" s="20"/>
      <c r="B484" s="20"/>
      <c r="C484" s="20"/>
      <c r="D484" s="22"/>
      <c r="E484" s="20"/>
    </row>
    <row r="485" spans="1:5">
      <c r="A485" s="20"/>
      <c r="B485" s="20"/>
      <c r="C485" s="20"/>
      <c r="D485" s="22"/>
      <c r="E485" s="20"/>
    </row>
    <row r="486" spans="1:5">
      <c r="A486" s="20"/>
      <c r="B486" s="20"/>
      <c r="C486" s="20"/>
      <c r="D486" s="22"/>
      <c r="E486" s="20"/>
    </row>
    <row r="487" spans="1:5">
      <c r="A487" s="20"/>
      <c r="B487" s="20"/>
      <c r="C487" s="20"/>
      <c r="D487" s="22"/>
      <c r="E487" s="20"/>
    </row>
    <row r="488" spans="1:5">
      <c r="A488" s="20"/>
      <c r="B488" s="20"/>
      <c r="C488" s="20"/>
      <c r="D488" s="22"/>
      <c r="E488" s="20"/>
    </row>
    <row r="489" spans="1:5">
      <c r="A489" s="20"/>
      <c r="B489" s="20"/>
      <c r="C489" s="20"/>
      <c r="D489" s="22"/>
      <c r="E489" s="20"/>
    </row>
    <row r="490" spans="1:5">
      <c r="A490" s="20"/>
      <c r="B490" s="20"/>
      <c r="C490" s="20"/>
      <c r="D490" s="22"/>
      <c r="E490" s="20"/>
    </row>
    <row r="491" spans="1:5">
      <c r="A491" s="20"/>
      <c r="B491" s="20"/>
      <c r="C491" s="20"/>
      <c r="D491" s="22"/>
      <c r="E491" s="20"/>
    </row>
    <row r="492" spans="1:5">
      <c r="A492" s="20"/>
      <c r="B492" s="20"/>
      <c r="C492" s="20"/>
      <c r="D492" s="22"/>
      <c r="E492" s="20"/>
    </row>
    <row r="493" spans="1:5">
      <c r="A493" s="20"/>
      <c r="B493" s="20"/>
      <c r="C493" s="20"/>
      <c r="D493" s="22"/>
      <c r="E493" s="20"/>
    </row>
    <row r="494" spans="1:5">
      <c r="A494" s="20"/>
      <c r="B494" s="20"/>
      <c r="C494" s="20"/>
      <c r="D494" s="22"/>
      <c r="E494" s="20"/>
    </row>
    <row r="495" spans="1:5">
      <c r="A495" s="20"/>
      <c r="B495" s="20"/>
      <c r="C495" s="20"/>
      <c r="D495" s="22"/>
      <c r="E495" s="20"/>
    </row>
    <row r="496" spans="1:5">
      <c r="A496" s="20"/>
      <c r="B496" s="20"/>
      <c r="C496" s="20"/>
      <c r="D496" s="22"/>
      <c r="E496" s="20"/>
    </row>
    <row r="497" spans="1:5">
      <c r="A497" s="20"/>
      <c r="B497" s="20"/>
      <c r="C497" s="20"/>
      <c r="D497" s="22"/>
      <c r="E497" s="20"/>
    </row>
    <row r="498" spans="1:5">
      <c r="A498" s="20"/>
      <c r="B498" s="20"/>
      <c r="C498" s="20"/>
      <c r="D498" s="22"/>
      <c r="E498" s="20"/>
    </row>
    <row r="499" spans="1:5">
      <c r="A499" s="20"/>
      <c r="B499" s="20"/>
      <c r="C499" s="20"/>
      <c r="D499" s="22"/>
      <c r="E499" s="20"/>
    </row>
    <row r="500" spans="1:5">
      <c r="A500" s="20"/>
      <c r="B500" s="20"/>
      <c r="C500" s="20"/>
      <c r="D500" s="22"/>
      <c r="E500" s="20"/>
    </row>
    <row r="501" spans="1:5">
      <c r="A501" s="20"/>
      <c r="B501" s="20"/>
      <c r="C501" s="20"/>
      <c r="D501" s="22"/>
      <c r="E501" s="20"/>
    </row>
    <row r="502" spans="1:5">
      <c r="A502" s="20"/>
      <c r="B502" s="20"/>
      <c r="C502" s="20"/>
      <c r="D502" s="22"/>
      <c r="E502" s="20"/>
    </row>
    <row r="503" spans="1:5">
      <c r="A503" s="20"/>
      <c r="B503" s="20"/>
      <c r="C503" s="20"/>
      <c r="D503" s="22"/>
      <c r="E503" s="20"/>
    </row>
    <row r="504" spans="1:5">
      <c r="A504" s="20"/>
      <c r="B504" s="20"/>
      <c r="C504" s="20"/>
      <c r="D504" s="22"/>
      <c r="E504" s="20"/>
    </row>
    <row r="505" spans="1:5">
      <c r="A505" s="20"/>
      <c r="B505" s="20"/>
      <c r="C505" s="20"/>
      <c r="D505" s="22"/>
      <c r="E505" s="20"/>
    </row>
    <row r="506" spans="1:5">
      <c r="A506" s="20"/>
      <c r="B506" s="20"/>
      <c r="C506" s="20"/>
      <c r="D506" s="22"/>
      <c r="E506" s="20"/>
    </row>
    <row r="507" spans="1:5">
      <c r="A507" s="20"/>
      <c r="B507" s="20"/>
      <c r="C507" s="20"/>
      <c r="D507" s="22"/>
      <c r="E507" s="20"/>
    </row>
    <row r="508" spans="1:5">
      <c r="A508" s="20"/>
      <c r="B508" s="20"/>
      <c r="C508" s="20"/>
      <c r="D508" s="22"/>
      <c r="E508" s="20"/>
    </row>
    <row r="509" spans="1:5">
      <c r="A509" s="20"/>
      <c r="B509" s="20"/>
      <c r="C509" s="20"/>
      <c r="D509" s="22"/>
      <c r="E509" s="20"/>
    </row>
    <row r="510" spans="1:5">
      <c r="A510" s="20"/>
      <c r="B510" s="20"/>
      <c r="C510" s="20"/>
      <c r="D510" s="22"/>
      <c r="E510" s="20"/>
    </row>
    <row r="511" spans="1:5">
      <c r="A511" s="20"/>
      <c r="B511" s="20"/>
      <c r="C511" s="20"/>
      <c r="D511" s="22"/>
      <c r="E511" s="20"/>
    </row>
    <row r="512" spans="1:5">
      <c r="A512" s="20"/>
      <c r="B512" s="20"/>
      <c r="C512" s="20"/>
      <c r="D512" s="22"/>
      <c r="E512" s="20"/>
    </row>
    <row r="513" spans="1:5">
      <c r="A513" s="20"/>
      <c r="B513" s="20"/>
      <c r="C513" s="20"/>
      <c r="D513" s="22"/>
      <c r="E513" s="20"/>
    </row>
    <row r="514" spans="1:5">
      <c r="A514" s="20"/>
      <c r="B514" s="20"/>
      <c r="C514" s="20"/>
      <c r="D514" s="22"/>
      <c r="E514" s="20"/>
    </row>
    <row r="515" spans="1:5">
      <c r="A515" s="20"/>
      <c r="B515" s="20"/>
      <c r="C515" s="20"/>
      <c r="D515" s="22"/>
      <c r="E515" s="20"/>
    </row>
    <row r="516" spans="1:5">
      <c r="A516" s="20"/>
      <c r="B516" s="20"/>
      <c r="C516" s="20"/>
      <c r="D516" s="22"/>
      <c r="E516" s="20"/>
    </row>
    <row r="517" spans="1:5">
      <c r="A517" s="20"/>
      <c r="B517" s="20"/>
      <c r="C517" s="20"/>
      <c r="D517" s="22"/>
      <c r="E517" s="20"/>
    </row>
    <row r="518" spans="1:5">
      <c r="A518" s="20"/>
      <c r="B518" s="20"/>
      <c r="C518" s="20"/>
      <c r="D518" s="22"/>
      <c r="E518" s="20"/>
    </row>
    <row r="519" spans="1:5">
      <c r="A519" s="20"/>
      <c r="B519" s="20"/>
      <c r="C519" s="20"/>
      <c r="D519" s="22"/>
      <c r="E519" s="20"/>
    </row>
    <row r="520" spans="1:5">
      <c r="A520" s="20"/>
      <c r="B520" s="20"/>
      <c r="C520" s="20"/>
      <c r="D520" s="22"/>
      <c r="E520" s="20"/>
    </row>
    <row r="521" spans="1:5">
      <c r="A521" s="20"/>
      <c r="B521" s="20"/>
      <c r="C521" s="20"/>
      <c r="D521" s="22"/>
      <c r="E521" s="20"/>
    </row>
    <row r="522" spans="1:5">
      <c r="A522" s="20"/>
      <c r="B522" s="20"/>
      <c r="C522" s="20"/>
      <c r="D522" s="22"/>
      <c r="E522" s="20"/>
    </row>
    <row r="523" spans="1:5">
      <c r="A523" s="20"/>
      <c r="B523" s="20"/>
      <c r="C523" s="20"/>
      <c r="D523" s="22"/>
      <c r="E523" s="20"/>
    </row>
    <row r="524" spans="1:5">
      <c r="A524" s="20"/>
      <c r="B524" s="20"/>
      <c r="C524" s="20"/>
      <c r="D524" s="22"/>
      <c r="E524" s="20"/>
    </row>
    <row r="525" spans="1:5">
      <c r="A525" s="20"/>
      <c r="B525" s="20"/>
      <c r="C525" s="20"/>
      <c r="D525" s="22"/>
      <c r="E525" s="20"/>
    </row>
    <row r="526" spans="1:5">
      <c r="A526" s="20"/>
      <c r="B526" s="20"/>
      <c r="C526" s="20"/>
      <c r="D526" s="22"/>
      <c r="E526" s="20"/>
    </row>
    <row r="527" spans="1:5">
      <c r="A527" s="20"/>
      <c r="B527" s="20"/>
      <c r="C527" s="20"/>
      <c r="D527" s="22"/>
      <c r="E527" s="20"/>
    </row>
    <row r="528" spans="1:5">
      <c r="A528" s="20"/>
      <c r="B528" s="20"/>
      <c r="C528" s="20"/>
      <c r="D528" s="22"/>
      <c r="E528" s="20"/>
    </row>
    <row r="529" spans="1:5">
      <c r="A529" s="20"/>
      <c r="B529" s="20"/>
      <c r="C529" s="20"/>
      <c r="D529" s="22"/>
      <c r="E529" s="20"/>
    </row>
    <row r="530" spans="1:5">
      <c r="A530" s="20"/>
      <c r="B530" s="20"/>
      <c r="C530" s="20"/>
      <c r="D530" s="22"/>
      <c r="E530" s="20"/>
    </row>
    <row r="531" spans="1:5">
      <c r="A531" s="20"/>
      <c r="B531" s="20"/>
      <c r="C531" s="20"/>
      <c r="D531" s="22"/>
      <c r="E531" s="20"/>
    </row>
    <row r="532" spans="1:5">
      <c r="A532" s="20"/>
      <c r="B532" s="20"/>
      <c r="C532" s="20"/>
      <c r="D532" s="22"/>
      <c r="E532" s="20"/>
    </row>
    <row r="533" spans="1:5">
      <c r="A533" s="20"/>
      <c r="B533" s="20"/>
      <c r="C533" s="20"/>
      <c r="D533" s="22"/>
      <c r="E533" s="20"/>
    </row>
    <row r="534" spans="1:5">
      <c r="A534" s="20"/>
      <c r="B534" s="20"/>
      <c r="C534" s="20"/>
      <c r="D534" s="22"/>
      <c r="E534" s="20"/>
    </row>
    <row r="535" spans="1:5">
      <c r="A535" s="20"/>
      <c r="B535" s="20"/>
      <c r="C535" s="20"/>
      <c r="D535" s="22"/>
      <c r="E535" s="20"/>
    </row>
    <row r="536" spans="1:5">
      <c r="A536" s="20"/>
      <c r="B536" s="20"/>
      <c r="C536" s="20"/>
      <c r="D536" s="22"/>
      <c r="E536" s="20"/>
    </row>
    <row r="537" spans="1:5">
      <c r="A537" s="20"/>
      <c r="B537" s="20"/>
      <c r="C537" s="20"/>
      <c r="D537" s="22"/>
      <c r="E537" s="20"/>
    </row>
    <row r="538" spans="1:5">
      <c r="A538" s="20"/>
      <c r="B538" s="20"/>
      <c r="C538" s="20"/>
      <c r="D538" s="22"/>
      <c r="E538" s="20"/>
    </row>
    <row r="539" spans="1:5">
      <c r="A539" s="20"/>
      <c r="B539" s="20"/>
      <c r="C539" s="20"/>
      <c r="D539" s="22"/>
      <c r="E539" s="20"/>
    </row>
    <row r="540" spans="1:5">
      <c r="A540" s="20"/>
      <c r="B540" s="20"/>
      <c r="C540" s="20"/>
      <c r="D540" s="22"/>
      <c r="E540" s="20"/>
    </row>
    <row r="541" spans="1:5">
      <c r="A541" s="20"/>
      <c r="B541" s="20"/>
      <c r="C541" s="20"/>
      <c r="D541" s="22"/>
      <c r="E541" s="20"/>
    </row>
    <row r="542" spans="1:5">
      <c r="A542" s="20"/>
      <c r="B542" s="20"/>
      <c r="C542" s="20"/>
      <c r="D542" s="22"/>
      <c r="E542" s="20"/>
    </row>
    <row r="543" spans="1:5">
      <c r="A543" s="20"/>
      <c r="B543" s="20"/>
      <c r="C543" s="20"/>
      <c r="D543" s="22"/>
      <c r="E543" s="20"/>
    </row>
    <row r="544" spans="1:5">
      <c r="A544" s="20"/>
      <c r="B544" s="20"/>
      <c r="C544" s="20"/>
      <c r="D544" s="22"/>
      <c r="E544" s="20"/>
    </row>
    <row r="545" spans="1:5">
      <c r="A545" s="20"/>
      <c r="B545" s="20"/>
      <c r="C545" s="20"/>
      <c r="D545" s="22"/>
      <c r="E545" s="20"/>
    </row>
    <row r="546" spans="1:5">
      <c r="A546" s="20"/>
      <c r="B546" s="20"/>
      <c r="C546" s="20"/>
      <c r="D546" s="22"/>
      <c r="E546" s="20"/>
    </row>
    <row r="547" spans="1:5">
      <c r="A547" s="20"/>
      <c r="B547" s="20"/>
      <c r="C547" s="20"/>
      <c r="D547" s="22"/>
      <c r="E547" s="20"/>
    </row>
    <row r="548" spans="1:5">
      <c r="A548" s="20"/>
      <c r="B548" s="20"/>
      <c r="C548" s="20"/>
      <c r="D548" s="22"/>
      <c r="E548" s="20"/>
    </row>
    <row r="549" spans="1:5">
      <c r="A549" s="20"/>
      <c r="B549" s="20"/>
      <c r="C549" s="20"/>
      <c r="D549" s="22"/>
      <c r="E549" s="20"/>
    </row>
    <row r="550" spans="1:5">
      <c r="A550" s="20"/>
      <c r="B550" s="20"/>
      <c r="C550" s="20"/>
      <c r="D550" s="22"/>
      <c r="E550" s="20"/>
    </row>
    <row r="551" spans="1:5">
      <c r="A551" s="20"/>
      <c r="B551" s="20"/>
      <c r="C551" s="20"/>
      <c r="D551" s="22"/>
      <c r="E551" s="20"/>
    </row>
    <row r="552" spans="1:5">
      <c r="A552" s="20"/>
      <c r="B552" s="20"/>
      <c r="C552" s="20"/>
      <c r="D552" s="22"/>
      <c r="E552" s="20"/>
    </row>
    <row r="553" spans="1:5">
      <c r="A553" s="20"/>
      <c r="B553" s="20"/>
      <c r="C553" s="20"/>
      <c r="D553" s="22"/>
      <c r="E553" s="20"/>
    </row>
    <row r="554" spans="1:5">
      <c r="A554" s="20"/>
      <c r="B554" s="20"/>
      <c r="C554" s="20"/>
      <c r="D554" s="22"/>
      <c r="E554" s="20"/>
    </row>
    <row r="555" spans="1:5">
      <c r="A555" s="20"/>
      <c r="B555" s="20"/>
      <c r="C555" s="20"/>
      <c r="D555" s="22"/>
      <c r="E555" s="20"/>
    </row>
    <row r="556" spans="1:5">
      <c r="A556" s="20"/>
      <c r="B556" s="20"/>
      <c r="C556" s="20"/>
      <c r="D556" s="22"/>
      <c r="E556" s="20"/>
    </row>
    <row r="557" spans="1:5">
      <c r="A557" s="20"/>
      <c r="B557" s="20"/>
      <c r="C557" s="20"/>
      <c r="D557" s="22"/>
      <c r="E557" s="20"/>
    </row>
    <row r="558" spans="1:5">
      <c r="A558" s="20"/>
      <c r="B558" s="20"/>
      <c r="C558" s="20"/>
      <c r="D558" s="22"/>
      <c r="E558" s="20"/>
    </row>
    <row r="559" spans="1:5">
      <c r="A559" s="20"/>
      <c r="B559" s="20"/>
      <c r="C559" s="20"/>
      <c r="D559" s="22"/>
      <c r="E559" s="20"/>
    </row>
    <row r="560" spans="1:5">
      <c r="A560" s="20"/>
      <c r="B560" s="20"/>
      <c r="C560" s="20"/>
      <c r="D560" s="22"/>
      <c r="E560" s="20"/>
    </row>
    <row r="561" spans="1:5">
      <c r="A561" s="20"/>
      <c r="B561" s="20"/>
      <c r="C561" s="20"/>
      <c r="D561" s="22"/>
      <c r="E561" s="20"/>
    </row>
    <row r="562" spans="1:5">
      <c r="A562" s="20"/>
      <c r="B562" s="20"/>
      <c r="C562" s="20"/>
      <c r="D562" s="22"/>
      <c r="E562" s="20"/>
    </row>
    <row r="563" spans="1:5">
      <c r="A563" s="20"/>
      <c r="B563" s="20"/>
      <c r="C563" s="20"/>
      <c r="D563" s="22"/>
      <c r="E563" s="20"/>
    </row>
    <row r="564" spans="1:5">
      <c r="A564" s="20"/>
      <c r="B564" s="20"/>
      <c r="C564" s="20"/>
      <c r="D564" s="22"/>
      <c r="E564" s="20"/>
    </row>
    <row r="565" spans="1:5">
      <c r="A565" s="20"/>
      <c r="B565" s="20"/>
      <c r="C565" s="20"/>
      <c r="D565" s="22"/>
      <c r="E565" s="20"/>
    </row>
    <row r="566" spans="1:5">
      <c r="A566" s="20"/>
      <c r="B566" s="20"/>
      <c r="C566" s="20"/>
      <c r="D566" s="22"/>
      <c r="E566" s="20"/>
    </row>
    <row r="567" spans="1:5">
      <c r="A567" s="20"/>
      <c r="B567" s="20"/>
      <c r="C567" s="20"/>
      <c r="D567" s="22"/>
      <c r="E567" s="20"/>
    </row>
    <row r="568" spans="1:5">
      <c r="A568" s="20"/>
      <c r="B568" s="20"/>
      <c r="C568" s="20"/>
      <c r="D568" s="22"/>
      <c r="E568" s="20"/>
    </row>
    <row r="569" spans="1:5">
      <c r="A569" s="20"/>
      <c r="B569" s="20"/>
      <c r="C569" s="20"/>
      <c r="D569" s="22"/>
      <c r="E569" s="20"/>
    </row>
    <row r="570" spans="1:5">
      <c r="A570" s="20"/>
      <c r="B570" s="20"/>
      <c r="C570" s="20"/>
      <c r="D570" s="22"/>
      <c r="E570" s="20"/>
    </row>
    <row r="571" spans="1:5">
      <c r="A571" s="20"/>
      <c r="B571" s="20"/>
      <c r="C571" s="20"/>
      <c r="D571" s="22"/>
      <c r="E571" s="20"/>
    </row>
    <row r="572" spans="1:5">
      <c r="A572" s="20"/>
      <c r="B572" s="20"/>
      <c r="C572" s="20"/>
      <c r="D572" s="22"/>
      <c r="E572" s="20"/>
    </row>
    <row r="573" spans="1:5">
      <c r="A573" s="20"/>
      <c r="B573" s="20"/>
      <c r="C573" s="20"/>
      <c r="D573" s="22"/>
      <c r="E573" s="20"/>
    </row>
    <row r="574" spans="1:5">
      <c r="A574" s="20"/>
      <c r="B574" s="20"/>
      <c r="C574" s="20"/>
      <c r="D574" s="22"/>
      <c r="E574" s="20"/>
    </row>
    <row r="575" spans="1:5">
      <c r="A575" s="20"/>
      <c r="B575" s="20"/>
      <c r="C575" s="20"/>
      <c r="D575" s="22"/>
      <c r="E575" s="20"/>
    </row>
    <row r="576" spans="1:5">
      <c r="A576" s="20"/>
      <c r="B576" s="20"/>
      <c r="C576" s="20"/>
      <c r="D576" s="22"/>
      <c r="E576" s="20"/>
    </row>
    <row r="577" spans="1:5">
      <c r="A577" s="20"/>
      <c r="B577" s="20"/>
      <c r="C577" s="20"/>
      <c r="D577" s="22"/>
      <c r="E577" s="20"/>
    </row>
    <row r="578" spans="1:5">
      <c r="A578" s="20"/>
      <c r="B578" s="20"/>
      <c r="C578" s="20"/>
      <c r="D578" s="22"/>
      <c r="E578" s="20"/>
    </row>
    <row r="579" spans="1:5">
      <c r="A579" s="20"/>
      <c r="B579" s="20"/>
      <c r="C579" s="20"/>
      <c r="D579" s="22"/>
      <c r="E579" s="20"/>
    </row>
    <row r="580" spans="1:5">
      <c r="A580" s="20"/>
      <c r="B580" s="20"/>
      <c r="C580" s="20"/>
      <c r="D580" s="22"/>
      <c r="E580" s="20"/>
    </row>
    <row r="581" spans="1:5">
      <c r="A581" s="20"/>
      <c r="B581" s="20"/>
      <c r="C581" s="20"/>
      <c r="D581" s="22"/>
      <c r="E581" s="20"/>
    </row>
    <row r="582" spans="1:5">
      <c r="A582" s="20"/>
      <c r="B582" s="20"/>
      <c r="C582" s="20"/>
      <c r="D582" s="22"/>
      <c r="E582" s="20"/>
    </row>
    <row r="583" spans="1:5">
      <c r="A583" s="20"/>
      <c r="B583" s="20"/>
      <c r="C583" s="20"/>
      <c r="D583" s="22"/>
      <c r="E583" s="20"/>
    </row>
    <row r="584" spans="1:5">
      <c r="A584" s="20"/>
      <c r="B584" s="20"/>
      <c r="C584" s="20"/>
      <c r="D584" s="22"/>
      <c r="E584" s="20"/>
    </row>
    <row r="585" spans="1:5">
      <c r="A585" s="20"/>
      <c r="B585" s="20"/>
      <c r="C585" s="20"/>
      <c r="D585" s="22"/>
      <c r="E585" s="20"/>
    </row>
    <row r="586" spans="1:5">
      <c r="A586" s="20"/>
      <c r="B586" s="20"/>
      <c r="C586" s="20"/>
      <c r="D586" s="22"/>
      <c r="E586" s="20"/>
    </row>
    <row r="587" spans="1:5">
      <c r="A587" s="20"/>
      <c r="B587" s="20"/>
      <c r="C587" s="20"/>
      <c r="D587" s="22"/>
      <c r="E587" s="20"/>
    </row>
    <row r="588" spans="1:5">
      <c r="A588" s="20"/>
      <c r="B588" s="20"/>
      <c r="C588" s="20"/>
      <c r="D588" s="22"/>
      <c r="E588" s="20"/>
    </row>
    <row r="589" spans="1:5">
      <c r="A589" s="20"/>
      <c r="B589" s="20"/>
      <c r="C589" s="20"/>
      <c r="D589" s="22"/>
      <c r="E589" s="20"/>
    </row>
    <row r="590" spans="1:5">
      <c r="A590" s="20"/>
      <c r="B590" s="20"/>
      <c r="C590" s="20"/>
      <c r="D590" s="22"/>
      <c r="E590" s="20"/>
    </row>
    <row r="591" spans="1:5">
      <c r="A591" s="20"/>
      <c r="B591" s="20"/>
      <c r="C591" s="20"/>
      <c r="D591" s="22"/>
      <c r="E591" s="20"/>
    </row>
    <row r="592" spans="1:5">
      <c r="A592" s="20"/>
      <c r="B592" s="20"/>
      <c r="C592" s="20"/>
      <c r="D592" s="22"/>
      <c r="E592" s="20"/>
    </row>
    <row r="593" spans="1:5">
      <c r="A593" s="20"/>
      <c r="B593" s="20"/>
      <c r="C593" s="20"/>
      <c r="D593" s="22"/>
      <c r="E593" s="20"/>
    </row>
    <row r="594" spans="1:5">
      <c r="A594" s="20"/>
      <c r="B594" s="20"/>
      <c r="C594" s="20"/>
      <c r="D594" s="22"/>
      <c r="E594" s="20"/>
    </row>
    <row r="595" spans="1:5">
      <c r="A595" s="20"/>
      <c r="B595" s="20"/>
      <c r="C595" s="20"/>
      <c r="D595" s="22"/>
      <c r="E595" s="20"/>
    </row>
    <row r="596" spans="1:5">
      <c r="A596" s="20"/>
      <c r="B596" s="20"/>
      <c r="C596" s="20"/>
      <c r="D596" s="22"/>
      <c r="E596" s="20"/>
    </row>
    <row r="597" spans="1:5">
      <c r="A597" s="20"/>
      <c r="B597" s="20"/>
      <c r="C597" s="20"/>
      <c r="D597" s="22"/>
      <c r="E597" s="20"/>
    </row>
    <row r="598" spans="1:5">
      <c r="A598" s="20"/>
      <c r="B598" s="20"/>
      <c r="C598" s="20"/>
      <c r="D598" s="22"/>
      <c r="E598" s="20"/>
    </row>
    <row r="599" spans="1:5">
      <c r="A599" s="20"/>
      <c r="B599" s="20"/>
      <c r="C599" s="20"/>
      <c r="D599" s="22"/>
      <c r="E599" s="20"/>
    </row>
    <row r="600" spans="1:5">
      <c r="A600" s="20"/>
      <c r="B600" s="20"/>
      <c r="C600" s="20"/>
      <c r="D600" s="22"/>
      <c r="E600" s="20"/>
    </row>
    <row r="601" spans="1:5">
      <c r="A601" s="20"/>
      <c r="B601" s="20"/>
      <c r="C601" s="20"/>
      <c r="D601" s="22"/>
      <c r="E601" s="20"/>
    </row>
    <row r="602" spans="1:5">
      <c r="A602" s="20"/>
      <c r="B602" s="20"/>
      <c r="C602" s="20"/>
      <c r="D602" s="22"/>
      <c r="E602" s="20"/>
    </row>
    <row r="603" spans="1:5">
      <c r="A603" s="20"/>
      <c r="B603" s="20"/>
      <c r="C603" s="20"/>
      <c r="D603" s="22"/>
      <c r="E603" s="20"/>
    </row>
    <row r="604" spans="1:5">
      <c r="A604" s="20"/>
      <c r="B604" s="20"/>
      <c r="C604" s="20"/>
      <c r="D604" s="22"/>
      <c r="E604" s="20"/>
    </row>
    <row r="605" spans="1:5">
      <c r="A605" s="20"/>
      <c r="B605" s="20"/>
      <c r="C605" s="20"/>
      <c r="D605" s="22"/>
      <c r="E605" s="20"/>
    </row>
    <row r="606" spans="1:5">
      <c r="A606" s="20"/>
      <c r="B606" s="20"/>
      <c r="C606" s="20"/>
      <c r="D606" s="22"/>
      <c r="E606" s="20"/>
    </row>
    <row r="607" spans="1:5">
      <c r="A607" s="20"/>
      <c r="B607" s="20"/>
      <c r="C607" s="20"/>
      <c r="D607" s="22"/>
      <c r="E607" s="20"/>
    </row>
    <row r="608" spans="1:5">
      <c r="A608" s="20"/>
      <c r="B608" s="20"/>
      <c r="C608" s="20"/>
      <c r="D608" s="22"/>
      <c r="E608" s="20"/>
    </row>
    <row r="609" spans="1:5">
      <c r="A609" s="20"/>
      <c r="B609" s="20"/>
      <c r="C609" s="20"/>
      <c r="D609" s="22"/>
      <c r="E609" s="20"/>
    </row>
    <row r="610" spans="1:5">
      <c r="A610" s="20"/>
      <c r="B610" s="20"/>
      <c r="C610" s="20"/>
      <c r="D610" s="22"/>
      <c r="E610" s="20"/>
    </row>
    <row r="611" spans="1:5">
      <c r="A611" s="20"/>
      <c r="B611" s="20"/>
      <c r="C611" s="20"/>
      <c r="D611" s="22"/>
      <c r="E611" s="20"/>
    </row>
    <row r="612" spans="1:5">
      <c r="A612" s="20"/>
      <c r="B612" s="20"/>
      <c r="C612" s="20"/>
      <c r="D612" s="22"/>
      <c r="E612" s="20"/>
    </row>
    <row r="613" spans="1:5">
      <c r="A613" s="20"/>
      <c r="B613" s="20"/>
      <c r="C613" s="20"/>
      <c r="D613" s="22"/>
      <c r="E613" s="20"/>
    </row>
    <row r="614" spans="1:5">
      <c r="A614" s="20"/>
      <c r="B614" s="20"/>
      <c r="C614" s="20"/>
      <c r="D614" s="22"/>
      <c r="E614" s="20"/>
    </row>
    <row r="615" spans="1:5">
      <c r="A615" s="20"/>
      <c r="B615" s="20"/>
      <c r="C615" s="20"/>
      <c r="D615" s="22"/>
      <c r="E615" s="20"/>
    </row>
    <row r="616" spans="1:5">
      <c r="A616" s="20"/>
      <c r="B616" s="20"/>
      <c r="C616" s="20"/>
      <c r="D616" s="22"/>
      <c r="E616" s="20"/>
    </row>
    <row r="617" spans="1:5">
      <c r="A617" s="20"/>
      <c r="B617" s="20"/>
      <c r="C617" s="20"/>
      <c r="D617" s="22"/>
      <c r="E617" s="20"/>
    </row>
    <row r="618" spans="1:5">
      <c r="A618" s="20"/>
      <c r="B618" s="20"/>
      <c r="C618" s="20"/>
      <c r="D618" s="22"/>
      <c r="E618" s="20"/>
    </row>
    <row r="619" spans="1:5">
      <c r="A619" s="20"/>
      <c r="B619" s="20"/>
      <c r="C619" s="20"/>
      <c r="D619" s="22"/>
      <c r="E619" s="20"/>
    </row>
    <row r="620" spans="1:5">
      <c r="A620" s="20"/>
      <c r="B620" s="20"/>
      <c r="C620" s="20"/>
      <c r="D620" s="22"/>
      <c r="E620" s="20"/>
    </row>
    <row r="621" spans="1:5">
      <c r="A621" s="20"/>
      <c r="B621" s="20"/>
      <c r="C621" s="20"/>
      <c r="D621" s="22"/>
      <c r="E621" s="20"/>
    </row>
    <row r="622" spans="1:5">
      <c r="A622" s="20"/>
      <c r="B622" s="20"/>
      <c r="C622" s="20"/>
      <c r="D622" s="22"/>
      <c r="E622" s="20"/>
    </row>
    <row r="623" spans="1:5">
      <c r="A623" s="20"/>
      <c r="B623" s="20"/>
      <c r="C623" s="20"/>
      <c r="D623" s="22"/>
      <c r="E623" s="20"/>
    </row>
    <row r="624" spans="1:5">
      <c r="A624" s="20"/>
      <c r="B624" s="20"/>
      <c r="C624" s="20"/>
      <c r="D624" s="22"/>
      <c r="E624" s="20"/>
    </row>
    <row r="625" spans="1:5">
      <c r="A625" s="20"/>
      <c r="B625" s="20"/>
      <c r="C625" s="20"/>
      <c r="D625" s="22"/>
      <c r="E625" s="20"/>
    </row>
    <row r="626" spans="1:5">
      <c r="A626" s="20"/>
      <c r="B626" s="20"/>
      <c r="C626" s="20"/>
      <c r="D626" s="22"/>
      <c r="E626" s="20"/>
    </row>
    <row r="627" spans="1:5">
      <c r="A627" s="20"/>
      <c r="B627" s="20"/>
      <c r="C627" s="20"/>
      <c r="D627" s="22"/>
      <c r="E627" s="20"/>
    </row>
    <row r="628" spans="1:5">
      <c r="A628" s="20"/>
      <c r="B628" s="20"/>
      <c r="C628" s="20"/>
      <c r="D628" s="22"/>
      <c r="E628" s="20"/>
    </row>
    <row r="629" spans="1:5">
      <c r="A629" s="20"/>
      <c r="B629" s="20"/>
      <c r="C629" s="20"/>
      <c r="D629" s="22"/>
      <c r="E629" s="20"/>
    </row>
    <row r="630" spans="1:5">
      <c r="A630" s="20"/>
      <c r="B630" s="20"/>
      <c r="C630" s="20"/>
      <c r="D630" s="22"/>
      <c r="E630" s="20"/>
    </row>
    <row r="631" spans="1:5">
      <c r="A631" s="20"/>
      <c r="B631" s="20"/>
      <c r="C631" s="20"/>
      <c r="D631" s="22"/>
      <c r="E631" s="20"/>
    </row>
    <row r="632" spans="1:5">
      <c r="A632" s="20"/>
      <c r="B632" s="20"/>
      <c r="C632" s="20"/>
      <c r="D632" s="22"/>
      <c r="E632" s="20"/>
    </row>
    <row r="633" spans="1:5">
      <c r="A633" s="20"/>
      <c r="B633" s="20"/>
      <c r="C633" s="20"/>
      <c r="D633" s="22"/>
      <c r="E633" s="20"/>
    </row>
    <row r="634" spans="1:5">
      <c r="A634" s="20"/>
      <c r="B634" s="20"/>
      <c r="C634" s="20"/>
      <c r="D634" s="22"/>
      <c r="E634" s="20"/>
    </row>
    <row r="635" spans="1:5">
      <c r="A635" s="20"/>
      <c r="B635" s="20"/>
      <c r="C635" s="20"/>
      <c r="D635" s="22"/>
      <c r="E635" s="20"/>
    </row>
    <row r="636" spans="1:5">
      <c r="A636" s="20"/>
      <c r="B636" s="20"/>
      <c r="C636" s="20"/>
      <c r="D636" s="22"/>
      <c r="E636" s="20"/>
    </row>
    <row r="637" spans="1:5">
      <c r="A637" s="20"/>
      <c r="B637" s="20"/>
      <c r="C637" s="20"/>
      <c r="D637" s="22"/>
      <c r="E637" s="20"/>
    </row>
    <row r="638" spans="1:5">
      <c r="A638" s="20"/>
      <c r="B638" s="20"/>
      <c r="C638" s="20"/>
      <c r="D638" s="22"/>
      <c r="E638" s="20"/>
    </row>
    <row r="639" spans="1:5">
      <c r="A639" s="20"/>
      <c r="B639" s="20"/>
      <c r="C639" s="20"/>
      <c r="D639" s="22"/>
      <c r="E639" s="20"/>
    </row>
    <row r="640" spans="1:5">
      <c r="A640" s="20"/>
      <c r="B640" s="20"/>
      <c r="C640" s="20"/>
      <c r="D640" s="22"/>
      <c r="E640" s="20"/>
    </row>
    <row r="641" spans="1:5">
      <c r="A641" s="20"/>
      <c r="B641" s="20"/>
      <c r="C641" s="20"/>
      <c r="D641" s="22"/>
      <c r="E641" s="20"/>
    </row>
    <row r="642" spans="1:5">
      <c r="A642" s="20"/>
      <c r="B642" s="20"/>
      <c r="C642" s="20"/>
      <c r="D642" s="22"/>
      <c r="E642" s="20"/>
    </row>
    <row r="643" spans="1:5">
      <c r="A643" s="20"/>
      <c r="B643" s="20"/>
      <c r="C643" s="20"/>
      <c r="D643" s="22"/>
      <c r="E643" s="20"/>
    </row>
    <row r="644" spans="1:5">
      <c r="A644" s="20"/>
      <c r="B644" s="20"/>
      <c r="C644" s="20"/>
      <c r="D644" s="22"/>
      <c r="E644" s="20"/>
    </row>
    <row r="645" spans="1:5">
      <c r="A645" s="20"/>
      <c r="B645" s="20"/>
      <c r="C645" s="20"/>
      <c r="D645" s="22"/>
      <c r="E645" s="20"/>
    </row>
    <row r="646" spans="1:5">
      <c r="A646" s="20"/>
      <c r="B646" s="20"/>
      <c r="C646" s="20"/>
      <c r="D646" s="22"/>
      <c r="E646" s="20"/>
    </row>
    <row r="647" spans="1:5">
      <c r="A647" s="20"/>
      <c r="B647" s="20"/>
      <c r="C647" s="20"/>
      <c r="D647" s="22"/>
      <c r="E647" s="20"/>
    </row>
    <row r="648" spans="1:5">
      <c r="A648" s="20"/>
      <c r="B648" s="20"/>
      <c r="C648" s="20"/>
      <c r="D648" s="22"/>
      <c r="E648" s="20"/>
    </row>
    <row r="649" spans="1:5">
      <c r="A649" s="20"/>
      <c r="B649" s="20"/>
      <c r="C649" s="20"/>
      <c r="D649" s="22"/>
      <c r="E649" s="20"/>
    </row>
    <row r="650" spans="1:5">
      <c r="A650" s="20"/>
      <c r="B650" s="20"/>
      <c r="C650" s="20"/>
      <c r="D650" s="22"/>
      <c r="E650" s="20"/>
    </row>
    <row r="651" spans="1:5">
      <c r="A651" s="20"/>
      <c r="B651" s="20"/>
      <c r="C651" s="20"/>
      <c r="D651" s="22"/>
      <c r="E651" s="20"/>
    </row>
    <row r="652" spans="1:5">
      <c r="A652" s="20"/>
      <c r="B652" s="20"/>
      <c r="C652" s="20"/>
      <c r="D652" s="22"/>
      <c r="E652" s="20"/>
    </row>
    <row r="653" spans="1:5">
      <c r="A653" s="20"/>
      <c r="B653" s="20"/>
      <c r="C653" s="20"/>
      <c r="D653" s="22"/>
      <c r="E653" s="20"/>
    </row>
    <row r="654" spans="1:5">
      <c r="A654" s="20"/>
      <c r="B654" s="20"/>
      <c r="C654" s="20"/>
      <c r="D654" s="22"/>
      <c r="E654" s="20"/>
    </row>
    <row r="655" spans="1:5">
      <c r="A655" s="20"/>
      <c r="B655" s="20"/>
      <c r="C655" s="20"/>
      <c r="D655" s="22"/>
      <c r="E655" s="20"/>
    </row>
    <row r="656" spans="1:5">
      <c r="A656" s="20"/>
      <c r="B656" s="20"/>
      <c r="C656" s="20"/>
      <c r="D656" s="22"/>
      <c r="E656" s="20"/>
    </row>
    <row r="657" spans="1:5">
      <c r="A657" s="20"/>
      <c r="B657" s="20"/>
      <c r="C657" s="20"/>
      <c r="D657" s="22"/>
      <c r="E657" s="20"/>
    </row>
    <row r="658" spans="1:5">
      <c r="A658" s="20"/>
      <c r="B658" s="20"/>
      <c r="C658" s="20"/>
      <c r="D658" s="22"/>
      <c r="E658" s="20"/>
    </row>
    <row r="659" spans="1:5">
      <c r="A659" s="20"/>
      <c r="B659" s="20"/>
      <c r="C659" s="20"/>
      <c r="D659" s="22"/>
      <c r="E659" s="20"/>
    </row>
    <row r="660" spans="1:5">
      <c r="A660" s="20"/>
      <c r="B660" s="20"/>
      <c r="C660" s="20"/>
      <c r="D660" s="22"/>
      <c r="E660" s="20"/>
    </row>
    <row r="661" spans="1:5">
      <c r="A661" s="20"/>
      <c r="B661" s="20"/>
      <c r="C661" s="20"/>
      <c r="D661" s="22"/>
      <c r="E661" s="20"/>
    </row>
    <row r="662" spans="1:5">
      <c r="A662" s="20"/>
      <c r="B662" s="20"/>
      <c r="C662" s="20"/>
      <c r="D662" s="22"/>
      <c r="E662" s="20"/>
    </row>
    <row r="663" spans="1:5">
      <c r="A663" s="20"/>
      <c r="B663" s="20"/>
      <c r="C663" s="20"/>
      <c r="D663" s="22"/>
      <c r="E663" s="20"/>
    </row>
    <row r="664" spans="1:5">
      <c r="A664" s="20"/>
      <c r="B664" s="20"/>
      <c r="C664" s="20"/>
      <c r="D664" s="22"/>
      <c r="E664" s="20"/>
    </row>
    <row r="665" spans="1:5">
      <c r="A665" s="20"/>
      <c r="B665" s="20"/>
      <c r="C665" s="20"/>
      <c r="D665" s="22"/>
      <c r="E665" s="20"/>
    </row>
    <row r="666" spans="1:5">
      <c r="A666" s="20"/>
      <c r="B666" s="20"/>
      <c r="C666" s="20"/>
      <c r="D666" s="22"/>
      <c r="E666" s="20"/>
    </row>
    <row r="667" spans="1:5">
      <c r="A667" s="20"/>
      <c r="B667" s="20"/>
      <c r="C667" s="20"/>
      <c r="D667" s="22"/>
      <c r="E667" s="20"/>
    </row>
    <row r="668" spans="1:5">
      <c r="A668" s="20"/>
      <c r="B668" s="20"/>
      <c r="C668" s="20"/>
      <c r="D668" s="22"/>
      <c r="E668" s="20"/>
    </row>
    <row r="669" spans="1:5">
      <c r="A669" s="20"/>
      <c r="B669" s="20"/>
      <c r="C669" s="20"/>
      <c r="D669" s="22"/>
      <c r="E669" s="20"/>
    </row>
    <row r="670" spans="1:5">
      <c r="A670" s="20"/>
      <c r="B670" s="20"/>
      <c r="C670" s="20"/>
      <c r="D670" s="22"/>
      <c r="E670" s="20"/>
    </row>
    <row r="671" spans="1:5">
      <c r="A671" s="20"/>
      <c r="B671" s="20"/>
      <c r="C671" s="20"/>
      <c r="D671" s="22"/>
      <c r="E671" s="20"/>
    </row>
    <row r="672" spans="1:5">
      <c r="A672" s="20"/>
      <c r="B672" s="20"/>
      <c r="C672" s="20"/>
      <c r="D672" s="22"/>
      <c r="E672" s="20"/>
    </row>
    <row r="673" spans="1:5">
      <c r="A673" s="20"/>
      <c r="B673" s="20"/>
      <c r="C673" s="20"/>
      <c r="D673" s="22"/>
      <c r="E673" s="20"/>
    </row>
    <row r="674" spans="1:5">
      <c r="A674" s="20"/>
      <c r="B674" s="20"/>
      <c r="C674" s="20"/>
      <c r="D674" s="22"/>
      <c r="E674" s="20"/>
    </row>
    <row r="675" spans="1:5">
      <c r="A675" s="20"/>
      <c r="B675" s="20"/>
      <c r="C675" s="20"/>
      <c r="D675" s="22"/>
      <c r="E675" s="20"/>
    </row>
    <row r="676" spans="1:5">
      <c r="A676" s="20"/>
      <c r="B676" s="20"/>
      <c r="C676" s="20"/>
      <c r="D676" s="22"/>
      <c r="E676" s="20"/>
    </row>
    <row r="677" spans="1:5">
      <c r="A677" s="20"/>
      <c r="B677" s="20"/>
      <c r="C677" s="20"/>
      <c r="D677" s="22"/>
      <c r="E677" s="20"/>
    </row>
    <row r="678" spans="1:5">
      <c r="A678" s="20"/>
      <c r="B678" s="20"/>
      <c r="C678" s="20"/>
      <c r="D678" s="22"/>
      <c r="E678" s="20"/>
    </row>
    <row r="679" spans="1:5">
      <c r="A679" s="20"/>
      <c r="B679" s="20"/>
      <c r="C679" s="20"/>
      <c r="D679" s="22"/>
      <c r="E679" s="20"/>
    </row>
    <row r="680" spans="1:5">
      <c r="A680" s="20"/>
      <c r="B680" s="20"/>
      <c r="C680" s="20"/>
      <c r="D680" s="22"/>
      <c r="E680" s="20"/>
    </row>
    <row r="681" spans="1:5">
      <c r="A681" s="20"/>
      <c r="B681" s="20"/>
      <c r="C681" s="20"/>
      <c r="D681" s="22"/>
      <c r="E681" s="20"/>
    </row>
    <row r="682" spans="1:5">
      <c r="A682" s="20"/>
      <c r="B682" s="20"/>
      <c r="C682" s="20"/>
      <c r="D682" s="22"/>
      <c r="E682" s="20"/>
    </row>
    <row r="683" spans="1:5">
      <c r="A683" s="20"/>
      <c r="B683" s="20"/>
      <c r="C683" s="20"/>
      <c r="D683" s="22"/>
      <c r="E683" s="20"/>
    </row>
    <row r="684" spans="1:5">
      <c r="A684" s="20"/>
      <c r="B684" s="20"/>
      <c r="C684" s="20"/>
      <c r="D684" s="22"/>
      <c r="E684" s="20"/>
    </row>
    <row r="685" spans="1:5">
      <c r="A685" s="20"/>
      <c r="B685" s="20"/>
      <c r="C685" s="20"/>
      <c r="D685" s="22"/>
      <c r="E685" s="20"/>
    </row>
    <row r="686" spans="1:5">
      <c r="A686" s="20"/>
      <c r="B686" s="20"/>
      <c r="C686" s="20"/>
      <c r="D686" s="22"/>
      <c r="E686" s="20"/>
    </row>
    <row r="687" spans="1:5">
      <c r="A687" s="20"/>
      <c r="B687" s="20"/>
      <c r="C687" s="20"/>
      <c r="D687" s="22"/>
      <c r="E687" s="20"/>
    </row>
    <row r="688" spans="1:5">
      <c r="A688" s="20"/>
      <c r="B688" s="20"/>
      <c r="C688" s="20"/>
      <c r="D688" s="22"/>
      <c r="E688" s="20"/>
    </row>
    <row r="689" spans="1:5">
      <c r="A689" s="20"/>
      <c r="B689" s="20"/>
      <c r="C689" s="20"/>
      <c r="D689" s="22"/>
      <c r="E689" s="20"/>
    </row>
    <row r="690" spans="1:5">
      <c r="A690" s="20"/>
      <c r="B690" s="20"/>
      <c r="C690" s="20"/>
      <c r="D690" s="22"/>
      <c r="E690" s="20"/>
    </row>
    <row r="691" spans="1:5">
      <c r="A691" s="20"/>
      <c r="B691" s="20"/>
      <c r="C691" s="20"/>
      <c r="D691" s="22"/>
      <c r="E691" s="20"/>
    </row>
    <row r="692" spans="1:5">
      <c r="A692" s="20"/>
      <c r="B692" s="20"/>
      <c r="C692" s="20"/>
      <c r="D692" s="22"/>
      <c r="E692" s="20"/>
    </row>
    <row r="693" spans="1:5">
      <c r="A693" s="20"/>
      <c r="B693" s="20"/>
      <c r="C693" s="20"/>
      <c r="D693" s="22"/>
      <c r="E693" s="20"/>
    </row>
    <row r="694" spans="1:5">
      <c r="A694" s="20"/>
      <c r="B694" s="20"/>
      <c r="C694" s="20"/>
      <c r="D694" s="22"/>
      <c r="E694" s="20"/>
    </row>
    <row r="695" spans="1:5">
      <c r="A695" s="20"/>
      <c r="B695" s="20"/>
      <c r="C695" s="20"/>
      <c r="D695" s="22"/>
      <c r="E695" s="20"/>
    </row>
    <row r="696" spans="1:5">
      <c r="A696" s="20"/>
      <c r="B696" s="20"/>
      <c r="C696" s="20"/>
      <c r="D696" s="22"/>
      <c r="E696" s="20"/>
    </row>
    <row r="697" spans="1:5">
      <c r="A697" s="20"/>
      <c r="B697" s="20"/>
      <c r="C697" s="20"/>
      <c r="D697" s="22"/>
      <c r="E697" s="20"/>
    </row>
    <row r="698" spans="1:5">
      <c r="A698" s="20"/>
      <c r="B698" s="20"/>
      <c r="C698" s="20"/>
      <c r="D698" s="22"/>
      <c r="E698" s="20"/>
    </row>
    <row r="699" spans="1:5">
      <c r="A699" s="20"/>
      <c r="B699" s="20"/>
      <c r="C699" s="20"/>
      <c r="D699" s="22"/>
      <c r="E699" s="20"/>
    </row>
    <row r="700" spans="1:5">
      <c r="A700" s="20"/>
      <c r="B700" s="20"/>
      <c r="C700" s="20"/>
      <c r="D700" s="22"/>
      <c r="E700" s="20"/>
    </row>
    <row r="701" spans="1:5">
      <c r="A701" s="20"/>
      <c r="B701" s="20"/>
      <c r="C701" s="20"/>
      <c r="D701" s="22"/>
      <c r="E701" s="20"/>
    </row>
    <row r="702" spans="1:5">
      <c r="A702" s="20"/>
      <c r="B702" s="20"/>
      <c r="C702" s="20"/>
      <c r="D702" s="22"/>
      <c r="E702" s="20"/>
    </row>
    <row r="703" spans="1:5">
      <c r="A703" s="20"/>
      <c r="B703" s="20"/>
      <c r="C703" s="20"/>
      <c r="D703" s="22"/>
      <c r="E703" s="20"/>
    </row>
    <row r="704" spans="1:5">
      <c r="A704" s="20"/>
      <c r="B704" s="20"/>
      <c r="C704" s="20"/>
      <c r="D704" s="22"/>
      <c r="E704" s="20"/>
    </row>
    <row r="705" spans="1:5">
      <c r="A705" s="20"/>
      <c r="B705" s="20"/>
      <c r="C705" s="20"/>
      <c r="D705" s="22"/>
      <c r="E705" s="20"/>
    </row>
    <row r="706" spans="1:5">
      <c r="A706" s="20"/>
      <c r="B706" s="20"/>
      <c r="C706" s="20"/>
      <c r="D706" s="22"/>
      <c r="E706" s="20"/>
    </row>
    <row r="707" spans="1:5">
      <c r="A707" s="20"/>
      <c r="B707" s="20"/>
      <c r="C707" s="20"/>
      <c r="D707" s="22"/>
      <c r="E707" s="20"/>
    </row>
    <row r="708" spans="1:5">
      <c r="A708" s="20"/>
      <c r="B708" s="20"/>
      <c r="C708" s="20"/>
      <c r="D708" s="22"/>
      <c r="E708" s="20"/>
    </row>
    <row r="709" spans="1:5">
      <c r="A709" s="20"/>
      <c r="B709" s="20"/>
      <c r="C709" s="20"/>
      <c r="D709" s="22"/>
      <c r="E709" s="20"/>
    </row>
    <row r="710" spans="1:5">
      <c r="A710" s="20"/>
      <c r="B710" s="20"/>
      <c r="C710" s="20"/>
      <c r="D710" s="22"/>
      <c r="E710" s="20"/>
    </row>
    <row r="711" spans="1:5">
      <c r="A711" s="20"/>
      <c r="B711" s="20"/>
      <c r="C711" s="20"/>
      <c r="D711" s="22"/>
      <c r="E711" s="20"/>
    </row>
    <row r="712" spans="1:5">
      <c r="A712" s="20"/>
      <c r="B712" s="20"/>
      <c r="C712" s="20"/>
      <c r="D712" s="22"/>
      <c r="E712" s="20"/>
    </row>
    <row r="713" spans="1:5">
      <c r="A713" s="20"/>
      <c r="B713" s="20"/>
      <c r="C713" s="20"/>
      <c r="D713" s="22"/>
      <c r="E713" s="20"/>
    </row>
    <row r="714" spans="1:5">
      <c r="A714" s="20"/>
      <c r="B714" s="20"/>
      <c r="C714" s="20"/>
      <c r="D714" s="22"/>
      <c r="E714" s="20"/>
    </row>
    <row r="715" spans="1:5">
      <c r="A715" s="20"/>
      <c r="B715" s="20"/>
      <c r="C715" s="20"/>
      <c r="D715" s="22"/>
      <c r="E715" s="20"/>
    </row>
    <row r="716" spans="1:5">
      <c r="A716" s="20"/>
      <c r="B716" s="20"/>
      <c r="C716" s="20"/>
      <c r="D716" s="22"/>
      <c r="E716" s="20"/>
    </row>
    <row r="717" spans="1:5">
      <c r="A717" s="20"/>
      <c r="B717" s="20"/>
      <c r="C717" s="20"/>
      <c r="D717" s="22"/>
      <c r="E717" s="20"/>
    </row>
    <row r="718" spans="1:5">
      <c r="A718" s="20"/>
      <c r="B718" s="20"/>
      <c r="C718" s="20"/>
      <c r="D718" s="22"/>
      <c r="E718" s="20"/>
    </row>
    <row r="719" spans="1:5">
      <c r="A719" s="20"/>
      <c r="B719" s="20"/>
      <c r="C719" s="20"/>
      <c r="D719" s="22"/>
      <c r="E719" s="20"/>
    </row>
    <row r="720" spans="1:5">
      <c r="A720" s="20"/>
      <c r="B720" s="20"/>
      <c r="C720" s="20"/>
      <c r="D720" s="22"/>
      <c r="E720" s="20"/>
    </row>
    <row r="721" spans="1:5">
      <c r="A721" s="20"/>
      <c r="B721" s="20"/>
      <c r="C721" s="20"/>
      <c r="D721" s="22"/>
      <c r="E721" s="20"/>
    </row>
    <row r="722" spans="1:5">
      <c r="A722" s="20"/>
      <c r="B722" s="20"/>
      <c r="C722" s="20"/>
      <c r="D722" s="22"/>
      <c r="E722" s="20"/>
    </row>
    <row r="723" spans="1:5">
      <c r="A723" s="20"/>
      <c r="B723" s="20"/>
      <c r="C723" s="20"/>
      <c r="D723" s="22"/>
      <c r="E723" s="20"/>
    </row>
    <row r="724" spans="1:5">
      <c r="A724" s="20"/>
      <c r="B724" s="20"/>
      <c r="C724" s="20"/>
      <c r="D724" s="22"/>
      <c r="E724" s="20"/>
    </row>
    <row r="725" spans="1:5">
      <c r="A725" s="20"/>
      <c r="B725" s="20"/>
      <c r="C725" s="20"/>
      <c r="D725" s="22"/>
      <c r="E725" s="20"/>
    </row>
    <row r="726" spans="1:5">
      <c r="A726" s="20"/>
      <c r="B726" s="20"/>
      <c r="C726" s="20"/>
      <c r="D726" s="22"/>
      <c r="E726" s="20"/>
    </row>
    <row r="727" spans="1:5">
      <c r="A727" s="20"/>
      <c r="B727" s="20"/>
      <c r="C727" s="20"/>
      <c r="D727" s="22"/>
      <c r="E727" s="20"/>
    </row>
    <row r="728" spans="1:5">
      <c r="A728" s="20"/>
      <c r="B728" s="20"/>
      <c r="C728" s="20"/>
      <c r="D728" s="22"/>
      <c r="E728" s="20"/>
    </row>
    <row r="729" spans="1:5">
      <c r="A729" s="20"/>
      <c r="B729" s="20"/>
      <c r="C729" s="20"/>
      <c r="D729" s="22"/>
      <c r="E729" s="20"/>
    </row>
    <row r="730" spans="1:5">
      <c r="A730" s="20"/>
      <c r="B730" s="20"/>
      <c r="C730" s="20"/>
      <c r="D730" s="22"/>
      <c r="E730" s="20"/>
    </row>
    <row r="731" spans="1:5">
      <c r="A731" s="20"/>
      <c r="B731" s="20"/>
      <c r="C731" s="20"/>
      <c r="D731" s="22"/>
      <c r="E731" s="20"/>
    </row>
    <row r="732" spans="1:5">
      <c r="A732" s="20"/>
      <c r="B732" s="20"/>
      <c r="C732" s="20"/>
      <c r="D732" s="22"/>
      <c r="E732" s="20"/>
    </row>
    <row r="733" spans="1:5">
      <c r="A733" s="20"/>
      <c r="B733" s="20"/>
      <c r="C733" s="20"/>
      <c r="D733" s="22"/>
      <c r="E733" s="20"/>
    </row>
    <row r="734" spans="1:5">
      <c r="A734" s="20"/>
      <c r="B734" s="20"/>
      <c r="C734" s="20"/>
      <c r="D734" s="22"/>
      <c r="E734" s="20"/>
    </row>
    <row r="735" spans="1:5">
      <c r="A735" s="20"/>
      <c r="B735" s="20"/>
      <c r="C735" s="20"/>
      <c r="D735" s="22"/>
      <c r="E735" s="20"/>
    </row>
    <row r="736" spans="1:5">
      <c r="A736" s="20"/>
      <c r="B736" s="20"/>
      <c r="C736" s="20"/>
      <c r="D736" s="22"/>
      <c r="E736" s="20"/>
    </row>
    <row r="737" spans="1:5">
      <c r="A737" s="20"/>
      <c r="B737" s="20"/>
      <c r="C737" s="20"/>
      <c r="D737" s="22"/>
      <c r="E737" s="20"/>
    </row>
    <row r="738" spans="1:5">
      <c r="A738" s="20"/>
      <c r="B738" s="20"/>
      <c r="C738" s="20"/>
      <c r="D738" s="22"/>
      <c r="E738" s="20"/>
    </row>
    <row r="739" spans="1:5">
      <c r="A739" s="20"/>
      <c r="B739" s="20"/>
      <c r="C739" s="20"/>
      <c r="D739" s="22"/>
      <c r="E739" s="20"/>
    </row>
    <row r="740" spans="1:5">
      <c r="A740" s="20"/>
      <c r="B740" s="20"/>
      <c r="C740" s="20"/>
      <c r="D740" s="22"/>
      <c r="E740" s="20"/>
    </row>
    <row r="741" spans="1:5">
      <c r="A741" s="20"/>
      <c r="B741" s="20"/>
      <c r="C741" s="20"/>
      <c r="D741" s="22"/>
      <c r="E741" s="20"/>
    </row>
    <row r="742" spans="1:5">
      <c r="A742" s="20"/>
      <c r="B742" s="20"/>
      <c r="C742" s="20"/>
      <c r="D742" s="22"/>
      <c r="E742" s="20"/>
    </row>
    <row r="743" spans="1:5">
      <c r="A743" s="20"/>
      <c r="B743" s="20"/>
      <c r="C743" s="20"/>
      <c r="D743" s="22"/>
      <c r="E743" s="20"/>
    </row>
    <row r="744" spans="1:5">
      <c r="A744" s="20"/>
      <c r="B744" s="20"/>
      <c r="C744" s="20"/>
      <c r="D744" s="22"/>
      <c r="E744" s="20"/>
    </row>
    <row r="745" spans="1:5">
      <c r="A745" s="20"/>
      <c r="B745" s="20"/>
      <c r="C745" s="20"/>
      <c r="D745" s="22"/>
      <c r="E745" s="20"/>
    </row>
    <row r="746" spans="1:5">
      <c r="A746" s="20"/>
      <c r="B746" s="20"/>
      <c r="C746" s="20"/>
      <c r="D746" s="22"/>
      <c r="E746" s="20"/>
    </row>
    <row r="747" spans="1:5">
      <c r="A747" s="20"/>
      <c r="B747" s="20"/>
      <c r="C747" s="20"/>
      <c r="D747" s="22"/>
      <c r="E747" s="20"/>
    </row>
    <row r="748" spans="1:5">
      <c r="A748" s="20"/>
      <c r="B748" s="20"/>
      <c r="C748" s="20"/>
      <c r="D748" s="22"/>
      <c r="E748" s="20"/>
    </row>
    <row r="749" spans="1:5">
      <c r="A749" s="20"/>
      <c r="B749" s="20"/>
      <c r="C749" s="20"/>
      <c r="D749" s="22"/>
      <c r="E749" s="20"/>
    </row>
    <row r="750" spans="1:5">
      <c r="A750" s="20"/>
      <c r="B750" s="20"/>
      <c r="C750" s="20"/>
      <c r="D750" s="22"/>
      <c r="E750" s="20"/>
    </row>
    <row r="751" spans="1:5">
      <c r="A751" s="20"/>
      <c r="B751" s="20"/>
      <c r="C751" s="20"/>
      <c r="D751" s="22"/>
      <c r="E751" s="20"/>
    </row>
    <row r="752" spans="1:5">
      <c r="A752" s="20"/>
      <c r="B752" s="20"/>
      <c r="C752" s="20"/>
      <c r="D752" s="22"/>
      <c r="E752" s="20"/>
    </row>
    <row r="753" spans="1:5">
      <c r="A753" s="20"/>
      <c r="B753" s="20"/>
      <c r="C753" s="20"/>
      <c r="D753" s="22"/>
      <c r="E753" s="20"/>
    </row>
    <row r="754" spans="1:5">
      <c r="A754" s="20"/>
      <c r="B754" s="20"/>
      <c r="C754" s="20"/>
      <c r="D754" s="22"/>
      <c r="E754" s="20"/>
    </row>
    <row r="755" spans="1:5">
      <c r="A755" s="20"/>
      <c r="B755" s="20"/>
      <c r="C755" s="20"/>
      <c r="D755" s="22"/>
      <c r="E755" s="20"/>
    </row>
    <row r="756" spans="1:5">
      <c r="A756" s="20"/>
      <c r="B756" s="20"/>
      <c r="C756" s="20"/>
      <c r="D756" s="22"/>
      <c r="E756" s="20"/>
    </row>
    <row r="757" spans="1:5">
      <c r="A757" s="20"/>
      <c r="B757" s="20"/>
      <c r="C757" s="20"/>
      <c r="D757" s="22"/>
      <c r="E757" s="20"/>
    </row>
    <row r="758" spans="1:5">
      <c r="A758" s="20"/>
      <c r="B758" s="20"/>
      <c r="C758" s="20"/>
      <c r="D758" s="22"/>
      <c r="E758" s="20"/>
    </row>
    <row r="759" spans="1:5">
      <c r="A759" s="20"/>
      <c r="B759" s="20"/>
      <c r="C759" s="20"/>
      <c r="D759" s="22"/>
      <c r="E759" s="20"/>
    </row>
    <row r="760" spans="1:5">
      <c r="A760" s="20"/>
      <c r="B760" s="20"/>
      <c r="C760" s="20"/>
      <c r="D760" s="22"/>
      <c r="E760" s="20"/>
    </row>
    <row r="761" spans="1:5">
      <c r="A761" s="20"/>
      <c r="B761" s="20"/>
      <c r="C761" s="20"/>
      <c r="D761" s="22"/>
      <c r="E761" s="20"/>
    </row>
    <row r="762" spans="1:5">
      <c r="A762" s="20"/>
      <c r="B762" s="20"/>
      <c r="C762" s="20"/>
      <c r="D762" s="22"/>
      <c r="E762" s="20"/>
    </row>
    <row r="763" spans="1:5">
      <c r="A763" s="20"/>
      <c r="B763" s="20"/>
      <c r="C763" s="20"/>
      <c r="D763" s="22"/>
      <c r="E763" s="20"/>
    </row>
    <row r="764" spans="1:5">
      <c r="A764" s="20"/>
      <c r="B764" s="20"/>
      <c r="C764" s="20"/>
      <c r="D764" s="22"/>
      <c r="E764" s="20"/>
    </row>
    <row r="765" spans="1:5">
      <c r="A765" s="20"/>
      <c r="B765" s="20"/>
      <c r="C765" s="20"/>
      <c r="D765" s="22"/>
      <c r="E765" s="20"/>
    </row>
    <row r="766" spans="1:5">
      <c r="A766" s="20"/>
      <c r="B766" s="20"/>
      <c r="C766" s="20"/>
      <c r="D766" s="22"/>
      <c r="E766" s="20"/>
    </row>
    <row r="767" spans="1:5">
      <c r="A767" s="20"/>
      <c r="B767" s="20"/>
      <c r="C767" s="20"/>
      <c r="D767" s="22"/>
      <c r="E767" s="20"/>
    </row>
    <row r="768" spans="1:5">
      <c r="A768" s="20"/>
      <c r="B768" s="20"/>
      <c r="C768" s="20"/>
      <c r="D768" s="22"/>
      <c r="E768" s="20"/>
    </row>
    <row r="769" spans="1:5">
      <c r="A769" s="20"/>
      <c r="B769" s="20"/>
      <c r="C769" s="20"/>
      <c r="D769" s="22"/>
      <c r="E769" s="20"/>
    </row>
    <row r="770" spans="1:5">
      <c r="A770" s="20"/>
      <c r="B770" s="20"/>
      <c r="C770" s="20"/>
      <c r="D770" s="22"/>
      <c r="E770" s="20"/>
    </row>
    <row r="771" spans="1:5">
      <c r="A771" s="20"/>
      <c r="B771" s="20"/>
      <c r="C771" s="20"/>
      <c r="D771" s="22"/>
      <c r="E771" s="20"/>
    </row>
    <row r="772" spans="1:5">
      <c r="A772" s="20"/>
      <c r="B772" s="20"/>
      <c r="C772" s="20"/>
      <c r="D772" s="22"/>
      <c r="E772" s="20"/>
    </row>
    <row r="773" spans="1:5">
      <c r="A773" s="20"/>
      <c r="B773" s="20"/>
      <c r="C773" s="20"/>
      <c r="D773" s="22"/>
      <c r="E773" s="20"/>
    </row>
    <row r="774" spans="1:5">
      <c r="A774" s="20"/>
      <c r="B774" s="20"/>
      <c r="C774" s="20"/>
      <c r="D774" s="22"/>
      <c r="E774" s="20"/>
    </row>
    <row r="775" spans="1:5">
      <c r="A775" s="20"/>
      <c r="B775" s="20"/>
      <c r="C775" s="20"/>
      <c r="D775" s="22"/>
      <c r="E775" s="20"/>
    </row>
    <row r="776" spans="1:5">
      <c r="A776" s="20"/>
      <c r="B776" s="20"/>
      <c r="C776" s="20"/>
      <c r="D776" s="22"/>
      <c r="E776" s="20"/>
    </row>
    <row r="777" spans="1:5">
      <c r="A777" s="20"/>
      <c r="B777" s="20"/>
      <c r="C777" s="20"/>
      <c r="D777" s="22"/>
      <c r="E777" s="20"/>
    </row>
    <row r="778" spans="1:5">
      <c r="A778" s="20"/>
      <c r="B778" s="20"/>
      <c r="C778" s="20"/>
      <c r="D778" s="22"/>
      <c r="E778" s="20"/>
    </row>
    <row r="779" spans="1:5">
      <c r="A779" s="20"/>
      <c r="B779" s="20"/>
      <c r="C779" s="20"/>
      <c r="D779" s="22"/>
      <c r="E779" s="20"/>
    </row>
    <row r="780" spans="1:5">
      <c r="A780" s="20"/>
      <c r="B780" s="20"/>
      <c r="C780" s="20"/>
      <c r="D780" s="22"/>
      <c r="E780" s="20"/>
    </row>
    <row r="781" spans="1:5">
      <c r="A781" s="20"/>
      <c r="B781" s="20"/>
      <c r="C781" s="20"/>
      <c r="D781" s="22"/>
      <c r="E781" s="20"/>
    </row>
    <row r="782" spans="1:5">
      <c r="A782" s="20"/>
      <c r="B782" s="20"/>
      <c r="C782" s="20"/>
      <c r="D782" s="22"/>
      <c r="E782" s="20"/>
    </row>
    <row r="783" spans="1:5">
      <c r="A783" s="20"/>
      <c r="B783" s="20"/>
      <c r="C783" s="20"/>
      <c r="D783" s="22"/>
      <c r="E783" s="20"/>
    </row>
    <row r="784" spans="1:5">
      <c r="A784" s="20"/>
      <c r="B784" s="20"/>
      <c r="C784" s="20"/>
      <c r="D784" s="22"/>
      <c r="E784" s="20"/>
    </row>
    <row r="785" spans="1:5">
      <c r="A785" s="20"/>
      <c r="B785" s="20"/>
      <c r="C785" s="20"/>
      <c r="D785" s="22"/>
      <c r="E785" s="20"/>
    </row>
    <row r="786" spans="1:5">
      <c r="A786" s="20"/>
      <c r="B786" s="20"/>
      <c r="C786" s="20"/>
      <c r="D786" s="22"/>
      <c r="E786" s="20"/>
    </row>
    <row r="787" spans="1:5">
      <c r="A787" s="20"/>
      <c r="B787" s="20"/>
      <c r="C787" s="20"/>
      <c r="D787" s="22"/>
      <c r="E787" s="20"/>
    </row>
    <row r="788" spans="1:5">
      <c r="A788" s="20"/>
      <c r="B788" s="20"/>
      <c r="C788" s="20"/>
      <c r="D788" s="22"/>
      <c r="E788" s="20"/>
    </row>
    <row r="789" spans="1:5">
      <c r="A789" s="20"/>
      <c r="B789" s="20"/>
      <c r="C789" s="20"/>
      <c r="D789" s="22"/>
      <c r="E789" s="20"/>
    </row>
    <row r="790" spans="1:5">
      <c r="A790" s="20"/>
      <c r="B790" s="20"/>
      <c r="C790" s="20"/>
      <c r="D790" s="22"/>
      <c r="E790" s="20"/>
    </row>
    <row r="791" spans="1:5">
      <c r="A791" s="20"/>
      <c r="B791" s="20"/>
      <c r="C791" s="20"/>
      <c r="D791" s="22"/>
      <c r="E791" s="20"/>
    </row>
    <row r="792" spans="1:5">
      <c r="A792" s="20"/>
      <c r="B792" s="20"/>
      <c r="C792" s="20"/>
      <c r="D792" s="22"/>
      <c r="E792" s="20"/>
    </row>
    <row r="793" spans="1:5">
      <c r="A793" s="20"/>
      <c r="B793" s="20"/>
      <c r="C793" s="20"/>
      <c r="D793" s="22"/>
      <c r="E793" s="20"/>
    </row>
    <row r="794" spans="1:5">
      <c r="A794" s="20"/>
      <c r="B794" s="20"/>
      <c r="C794" s="20"/>
      <c r="D794" s="22"/>
      <c r="E794" s="20"/>
    </row>
    <row r="795" spans="1:5">
      <c r="A795" s="20"/>
      <c r="B795" s="20"/>
      <c r="C795" s="20"/>
      <c r="D795" s="22"/>
      <c r="E795" s="20"/>
    </row>
    <row r="796" spans="1:5">
      <c r="A796" s="20"/>
      <c r="B796" s="20"/>
      <c r="C796" s="20"/>
      <c r="D796" s="22"/>
      <c r="E796" s="20"/>
    </row>
    <row r="797" spans="1:5">
      <c r="A797" s="20"/>
      <c r="B797" s="20"/>
      <c r="C797" s="20"/>
      <c r="D797" s="22"/>
      <c r="E797" s="20"/>
    </row>
    <row r="798" spans="1:5">
      <c r="A798" s="20"/>
      <c r="B798" s="20"/>
      <c r="C798" s="20"/>
      <c r="D798" s="22"/>
      <c r="E798" s="20"/>
    </row>
    <row r="799" spans="1:5">
      <c r="A799" s="20"/>
      <c r="B799" s="20"/>
      <c r="C799" s="20"/>
      <c r="D799" s="22"/>
      <c r="E799" s="20"/>
    </row>
    <row r="800" spans="1:5">
      <c r="A800" s="20"/>
      <c r="B800" s="20"/>
      <c r="C800" s="20"/>
      <c r="D800" s="22"/>
      <c r="E800" s="20"/>
    </row>
    <row r="801" spans="1:5">
      <c r="A801" s="20"/>
      <c r="B801" s="20"/>
      <c r="C801" s="20"/>
      <c r="D801" s="22"/>
      <c r="E801" s="20"/>
    </row>
    <row r="802" spans="1:5">
      <c r="A802" s="20"/>
      <c r="B802" s="20"/>
      <c r="C802" s="20"/>
      <c r="D802" s="22"/>
      <c r="E802" s="20"/>
    </row>
    <row r="803" spans="1:5">
      <c r="A803" s="20"/>
      <c r="B803" s="20"/>
      <c r="C803" s="20"/>
      <c r="D803" s="22"/>
      <c r="E803" s="20"/>
    </row>
    <row r="804" spans="1:5">
      <c r="A804" s="20"/>
      <c r="B804" s="20"/>
      <c r="C804" s="20"/>
      <c r="D804" s="22"/>
      <c r="E804" s="20"/>
    </row>
    <row r="805" spans="1:5">
      <c r="A805" s="20"/>
      <c r="B805" s="20"/>
      <c r="C805" s="20"/>
      <c r="D805" s="22"/>
      <c r="E805" s="20"/>
    </row>
    <row r="806" spans="1:5">
      <c r="A806" s="20"/>
      <c r="B806" s="20"/>
      <c r="C806" s="20"/>
      <c r="D806" s="22"/>
      <c r="E806" s="20"/>
    </row>
    <row r="807" spans="1:5">
      <c r="A807" s="20"/>
      <c r="B807" s="20"/>
      <c r="C807" s="20"/>
      <c r="D807" s="22"/>
      <c r="E807" s="20"/>
    </row>
    <row r="808" spans="1:5">
      <c r="A808" s="20"/>
      <c r="B808" s="20"/>
      <c r="C808" s="20"/>
      <c r="D808" s="22"/>
      <c r="E808" s="20"/>
    </row>
    <row r="809" spans="1:5">
      <c r="A809" s="20"/>
      <c r="B809" s="20"/>
      <c r="C809" s="20"/>
      <c r="D809" s="22"/>
      <c r="E809" s="20"/>
    </row>
    <row r="810" spans="1:5">
      <c r="A810" s="20"/>
      <c r="B810" s="20"/>
      <c r="C810" s="20"/>
      <c r="D810" s="22"/>
      <c r="E810" s="20"/>
    </row>
    <row r="811" spans="1:5">
      <c r="A811" s="20"/>
      <c r="B811" s="20"/>
      <c r="C811" s="20"/>
      <c r="D811" s="22"/>
      <c r="E811" s="20"/>
    </row>
    <row r="812" spans="1:5">
      <c r="A812" s="20"/>
      <c r="B812" s="20"/>
      <c r="C812" s="20"/>
      <c r="D812" s="22"/>
      <c r="E812" s="20"/>
    </row>
    <row r="813" spans="1:5">
      <c r="A813" s="20"/>
      <c r="B813" s="20"/>
      <c r="C813" s="20"/>
      <c r="D813" s="22"/>
      <c r="E813" s="20"/>
    </row>
    <row r="814" spans="1:5">
      <c r="A814" s="20"/>
      <c r="B814" s="20"/>
      <c r="C814" s="20"/>
      <c r="D814" s="22"/>
      <c r="E814" s="20"/>
    </row>
    <row r="815" spans="1:5">
      <c r="A815" s="20"/>
      <c r="B815" s="20"/>
      <c r="C815" s="20"/>
      <c r="D815" s="22"/>
      <c r="E815" s="20"/>
    </row>
    <row r="816" spans="1:5">
      <c r="A816" s="20"/>
      <c r="B816" s="20"/>
      <c r="C816" s="20"/>
      <c r="D816" s="22"/>
      <c r="E816" s="20"/>
    </row>
    <row r="817" spans="1:5">
      <c r="A817" s="20"/>
      <c r="B817" s="20"/>
      <c r="C817" s="20"/>
      <c r="D817" s="22"/>
      <c r="E817" s="20"/>
    </row>
    <row r="818" spans="1:5">
      <c r="A818" s="20"/>
      <c r="B818" s="20"/>
      <c r="C818" s="20"/>
      <c r="D818" s="22"/>
      <c r="E818" s="20"/>
    </row>
    <row r="819" spans="1:5">
      <c r="A819" s="20"/>
      <c r="B819" s="20"/>
      <c r="C819" s="20"/>
      <c r="D819" s="22"/>
      <c r="E819" s="20"/>
    </row>
    <row r="820" spans="1:5">
      <c r="A820" s="20"/>
      <c r="B820" s="20"/>
      <c r="C820" s="20"/>
      <c r="D820" s="22"/>
      <c r="E820" s="20"/>
    </row>
    <row r="821" spans="1:5">
      <c r="A821" s="20"/>
      <c r="B821" s="20"/>
      <c r="C821" s="20"/>
      <c r="D821" s="22"/>
      <c r="E821" s="20"/>
    </row>
    <row r="822" spans="1:5">
      <c r="A822" s="20"/>
      <c r="B822" s="20"/>
      <c r="C822" s="20"/>
      <c r="D822" s="22"/>
      <c r="E822" s="20"/>
    </row>
    <row r="823" spans="1:5">
      <c r="A823" s="20"/>
      <c r="B823" s="20"/>
      <c r="C823" s="20"/>
      <c r="D823" s="22"/>
      <c r="E823" s="20"/>
    </row>
    <row r="824" spans="1:5">
      <c r="A824" s="20"/>
      <c r="B824" s="20"/>
      <c r="C824" s="20"/>
      <c r="D824" s="22"/>
      <c r="E824" s="20"/>
    </row>
    <row r="825" spans="1:5">
      <c r="A825" s="20"/>
      <c r="B825" s="20"/>
      <c r="C825" s="20"/>
      <c r="D825" s="22"/>
      <c r="E825" s="20"/>
    </row>
    <row r="826" spans="1:5">
      <c r="A826" s="20"/>
      <c r="B826" s="20"/>
      <c r="C826" s="20"/>
      <c r="D826" s="22"/>
      <c r="E826" s="20"/>
    </row>
    <row r="827" spans="1:5">
      <c r="A827" s="20"/>
      <c r="B827" s="20"/>
      <c r="C827" s="20"/>
      <c r="D827" s="22"/>
      <c r="E827" s="20"/>
    </row>
    <row r="828" spans="1:5">
      <c r="A828" s="20"/>
      <c r="B828" s="20"/>
      <c r="C828" s="20"/>
      <c r="D828" s="22"/>
      <c r="E828" s="20"/>
    </row>
    <row r="829" spans="1:5">
      <c r="A829" s="20"/>
      <c r="B829" s="20"/>
      <c r="C829" s="20"/>
      <c r="D829" s="22"/>
      <c r="E829" s="20"/>
    </row>
    <row r="830" spans="1:5">
      <c r="A830" s="20"/>
      <c r="B830" s="20"/>
      <c r="C830" s="20"/>
      <c r="D830" s="22"/>
      <c r="E830" s="20"/>
    </row>
    <row r="831" spans="1:5">
      <c r="A831" s="20"/>
      <c r="B831" s="20"/>
      <c r="C831" s="20"/>
      <c r="D831" s="22"/>
      <c r="E831" s="20"/>
    </row>
    <row r="832" spans="1:5">
      <c r="A832" s="20"/>
      <c r="B832" s="20"/>
      <c r="C832" s="20"/>
      <c r="D832" s="22"/>
      <c r="E832" s="20"/>
    </row>
    <row r="833" spans="1:5">
      <c r="A833" s="20"/>
      <c r="B833" s="20"/>
      <c r="C833" s="20"/>
      <c r="D833" s="22"/>
      <c r="E833" s="20"/>
    </row>
    <row r="834" spans="1:5">
      <c r="A834" s="20"/>
      <c r="B834" s="20"/>
      <c r="C834" s="20"/>
      <c r="D834" s="22"/>
      <c r="E834" s="20"/>
    </row>
    <row r="835" spans="1:5">
      <c r="A835" s="20"/>
      <c r="B835" s="20"/>
      <c r="C835" s="20"/>
      <c r="D835" s="22"/>
      <c r="E835" s="20"/>
    </row>
    <row r="836" spans="1:5">
      <c r="A836" s="20"/>
      <c r="B836" s="20"/>
      <c r="C836" s="20"/>
      <c r="D836" s="22"/>
      <c r="E836" s="20"/>
    </row>
    <row r="837" spans="1:5">
      <c r="A837" s="20"/>
      <c r="B837" s="20"/>
      <c r="C837" s="20"/>
      <c r="D837" s="22"/>
      <c r="E837" s="20"/>
    </row>
    <row r="838" spans="1:5">
      <c r="A838" s="20"/>
      <c r="B838" s="20"/>
      <c r="C838" s="20"/>
      <c r="D838" s="22"/>
      <c r="E838" s="20"/>
    </row>
    <row r="839" spans="1:5">
      <c r="A839" s="20"/>
      <c r="B839" s="20"/>
      <c r="C839" s="20"/>
      <c r="D839" s="22"/>
      <c r="E839" s="20"/>
    </row>
    <row r="840" spans="1:5">
      <c r="A840" s="20"/>
      <c r="B840" s="20"/>
      <c r="C840" s="20"/>
      <c r="D840" s="22"/>
      <c r="E840" s="20"/>
    </row>
    <row r="841" spans="1:5">
      <c r="A841" s="20"/>
      <c r="B841" s="20"/>
      <c r="C841" s="20"/>
      <c r="D841" s="22"/>
      <c r="E841" s="20"/>
    </row>
    <row r="842" spans="1:5">
      <c r="A842" s="20"/>
      <c r="B842" s="20"/>
      <c r="C842" s="20"/>
      <c r="D842" s="22"/>
      <c r="E842" s="20"/>
    </row>
    <row r="843" spans="1:5">
      <c r="A843" s="20"/>
      <c r="B843" s="20"/>
      <c r="C843" s="20"/>
      <c r="D843" s="22"/>
      <c r="E843" s="20"/>
    </row>
    <row r="844" spans="1:5">
      <c r="A844" s="20"/>
      <c r="B844" s="20"/>
      <c r="C844" s="20"/>
      <c r="D844" s="22"/>
      <c r="E844" s="20"/>
    </row>
    <row r="845" spans="1:5">
      <c r="A845" s="20"/>
      <c r="B845" s="20"/>
      <c r="C845" s="20"/>
      <c r="D845" s="22"/>
      <c r="E845" s="20"/>
    </row>
    <row r="846" spans="1:5">
      <c r="A846" s="20"/>
      <c r="B846" s="20"/>
      <c r="C846" s="20"/>
      <c r="D846" s="22"/>
      <c r="E846" s="20"/>
    </row>
    <row r="847" spans="1:5">
      <c r="A847" s="20"/>
      <c r="B847" s="20"/>
      <c r="C847" s="20"/>
      <c r="D847" s="22"/>
      <c r="E847" s="20"/>
    </row>
    <row r="848" spans="1:5">
      <c r="A848" s="20"/>
      <c r="B848" s="20"/>
      <c r="C848" s="20"/>
      <c r="D848" s="22"/>
      <c r="E848" s="20"/>
    </row>
    <row r="849" spans="1:5">
      <c r="A849" s="20"/>
      <c r="B849" s="20"/>
      <c r="C849" s="20"/>
      <c r="D849" s="22"/>
      <c r="E849" s="20"/>
    </row>
    <row r="850" spans="1:5">
      <c r="A850" s="20"/>
      <c r="B850" s="20"/>
      <c r="C850" s="20"/>
      <c r="D850" s="22"/>
      <c r="E850" s="20"/>
    </row>
    <row r="851" spans="1:5">
      <c r="A851" s="20"/>
      <c r="B851" s="20"/>
      <c r="C851" s="20"/>
      <c r="D851" s="22"/>
      <c r="E851" s="20"/>
    </row>
    <row r="852" spans="1:5">
      <c r="A852" s="20"/>
      <c r="B852" s="20"/>
      <c r="C852" s="20"/>
      <c r="D852" s="22"/>
      <c r="E852" s="20"/>
    </row>
    <row r="853" spans="1:5">
      <c r="A853" s="20"/>
      <c r="B853" s="20"/>
      <c r="C853" s="20"/>
      <c r="D853" s="22"/>
      <c r="E853" s="20"/>
    </row>
    <row r="854" spans="1:5">
      <c r="A854" s="20"/>
      <c r="B854" s="20"/>
      <c r="C854" s="20"/>
      <c r="D854" s="22"/>
      <c r="E854" s="20"/>
    </row>
    <row r="855" spans="1:5">
      <c r="A855" s="20"/>
      <c r="B855" s="20"/>
      <c r="C855" s="20"/>
      <c r="D855" s="22"/>
      <c r="E855" s="20"/>
    </row>
    <row r="856" spans="1:5">
      <c r="A856" s="20"/>
      <c r="B856" s="20"/>
      <c r="C856" s="20"/>
      <c r="D856" s="22"/>
      <c r="E856" s="20"/>
    </row>
    <row r="857" spans="1:5">
      <c r="A857" s="20"/>
      <c r="B857" s="20"/>
      <c r="C857" s="20"/>
      <c r="D857" s="22"/>
      <c r="E857" s="20"/>
    </row>
    <row r="858" spans="1:5">
      <c r="A858" s="20"/>
      <c r="B858" s="20"/>
      <c r="C858" s="20"/>
      <c r="D858" s="22"/>
      <c r="E858" s="20"/>
    </row>
    <row r="859" spans="1:5">
      <c r="A859" s="20"/>
      <c r="B859" s="20"/>
      <c r="C859" s="20"/>
      <c r="D859" s="22"/>
      <c r="E859" s="20"/>
    </row>
    <row r="860" spans="1:5">
      <c r="A860" s="20"/>
      <c r="B860" s="20"/>
      <c r="C860" s="20"/>
      <c r="D860" s="22"/>
      <c r="E860" s="20"/>
    </row>
    <row r="861" spans="1:5">
      <c r="A861" s="20"/>
      <c r="B861" s="20"/>
      <c r="C861" s="20"/>
      <c r="D861" s="22"/>
      <c r="E861" s="20"/>
    </row>
    <row r="862" spans="1:5">
      <c r="A862" s="20"/>
      <c r="B862" s="20"/>
      <c r="C862" s="20"/>
      <c r="D862" s="22"/>
      <c r="E862" s="20"/>
    </row>
    <row r="863" spans="1:5">
      <c r="A863" s="20"/>
      <c r="B863" s="20"/>
      <c r="C863" s="20"/>
      <c r="D863" s="22"/>
      <c r="E863" s="20"/>
    </row>
    <row r="864" spans="1:5">
      <c r="A864" s="20"/>
      <c r="B864" s="20"/>
      <c r="C864" s="20"/>
      <c r="D864" s="22"/>
      <c r="E864" s="20"/>
    </row>
    <row r="865" spans="1:5">
      <c r="A865" s="20"/>
      <c r="B865" s="20"/>
      <c r="C865" s="20"/>
      <c r="D865" s="22"/>
      <c r="E865" s="20"/>
    </row>
    <row r="866" spans="1:5">
      <c r="A866" s="20"/>
      <c r="B866" s="20"/>
      <c r="C866" s="20"/>
      <c r="D866" s="22"/>
      <c r="E866" s="20"/>
    </row>
    <row r="867" spans="1:5">
      <c r="A867" s="20"/>
      <c r="B867" s="20"/>
      <c r="C867" s="20"/>
      <c r="D867" s="22"/>
      <c r="E867" s="20"/>
    </row>
    <row r="868" spans="1:5">
      <c r="A868" s="20"/>
      <c r="B868" s="20"/>
      <c r="C868" s="20"/>
      <c r="D868" s="22"/>
      <c r="E868" s="20"/>
    </row>
    <row r="869" spans="1:5">
      <c r="A869" s="20"/>
      <c r="B869" s="20"/>
      <c r="C869" s="20"/>
      <c r="D869" s="22"/>
      <c r="E869" s="20"/>
    </row>
    <row r="870" spans="1:5">
      <c r="A870" s="20"/>
      <c r="B870" s="20"/>
      <c r="C870" s="20"/>
      <c r="D870" s="22"/>
      <c r="E870" s="20"/>
    </row>
    <row r="871" spans="1:5">
      <c r="A871" s="20"/>
      <c r="B871" s="20"/>
      <c r="C871" s="20"/>
      <c r="D871" s="22"/>
      <c r="E871" s="20"/>
    </row>
    <row r="872" spans="1:5">
      <c r="A872" s="20"/>
      <c r="B872" s="20"/>
      <c r="C872" s="20"/>
      <c r="D872" s="22"/>
      <c r="E872" s="20"/>
    </row>
    <row r="873" spans="1:5">
      <c r="A873" s="20"/>
      <c r="B873" s="20"/>
      <c r="C873" s="20"/>
      <c r="D873" s="22"/>
      <c r="E873" s="20"/>
    </row>
    <row r="874" spans="1:5">
      <c r="A874" s="20"/>
      <c r="B874" s="20"/>
      <c r="C874" s="20"/>
      <c r="D874" s="22"/>
      <c r="E874" s="20"/>
    </row>
    <row r="875" spans="1:5">
      <c r="A875" s="20"/>
      <c r="B875" s="20"/>
      <c r="C875" s="20"/>
      <c r="D875" s="22"/>
      <c r="E875" s="20"/>
    </row>
    <row r="876" spans="1:5">
      <c r="A876" s="20"/>
      <c r="B876" s="20"/>
      <c r="C876" s="20"/>
      <c r="D876" s="22"/>
      <c r="E876" s="20"/>
    </row>
    <row r="877" spans="1:5">
      <c r="A877" s="20"/>
      <c r="B877" s="20"/>
      <c r="C877" s="20"/>
      <c r="D877" s="22"/>
      <c r="E877" s="20"/>
    </row>
    <row r="878" spans="1:5">
      <c r="A878" s="20"/>
      <c r="B878" s="20"/>
      <c r="C878" s="20"/>
      <c r="D878" s="22"/>
      <c r="E878" s="20"/>
    </row>
    <row r="879" spans="1:5">
      <c r="A879" s="20"/>
      <c r="B879" s="20"/>
      <c r="C879" s="20"/>
      <c r="D879" s="22"/>
      <c r="E879" s="20"/>
    </row>
    <row r="880" spans="1:5">
      <c r="A880" s="20"/>
      <c r="B880" s="20"/>
      <c r="C880" s="20"/>
      <c r="D880" s="22"/>
      <c r="E880" s="20"/>
    </row>
    <row r="881" spans="1:5">
      <c r="A881" s="20"/>
      <c r="B881" s="20"/>
      <c r="C881" s="20"/>
      <c r="D881" s="22"/>
      <c r="E881" s="20"/>
    </row>
    <row r="882" spans="1:5">
      <c r="A882" s="20"/>
      <c r="B882" s="20"/>
      <c r="C882" s="20"/>
      <c r="D882" s="22"/>
      <c r="E882" s="20"/>
    </row>
    <row r="883" spans="1:5">
      <c r="A883" s="20"/>
      <c r="B883" s="20"/>
      <c r="C883" s="20"/>
      <c r="D883" s="22"/>
      <c r="E883" s="20"/>
    </row>
    <row r="884" spans="1:5">
      <c r="A884" s="20"/>
      <c r="B884" s="20"/>
      <c r="C884" s="20"/>
      <c r="D884" s="22"/>
      <c r="E884" s="20"/>
    </row>
    <row r="885" spans="1:5">
      <c r="A885" s="20"/>
      <c r="B885" s="20"/>
      <c r="C885" s="20"/>
      <c r="D885" s="22"/>
      <c r="E885" s="20"/>
    </row>
    <row r="886" spans="1:5">
      <c r="A886" s="20"/>
      <c r="B886" s="20"/>
      <c r="C886" s="20"/>
      <c r="D886" s="22"/>
      <c r="E886" s="20"/>
    </row>
    <row r="887" spans="1:5">
      <c r="A887" s="20"/>
      <c r="B887" s="20"/>
      <c r="C887" s="20"/>
      <c r="D887" s="22"/>
      <c r="E887" s="20"/>
    </row>
    <row r="888" spans="1:5">
      <c r="A888" s="20"/>
      <c r="B888" s="20"/>
      <c r="C888" s="20"/>
      <c r="D888" s="22"/>
      <c r="E888" s="20"/>
    </row>
    <row r="889" spans="1:5">
      <c r="A889" s="20"/>
      <c r="B889" s="20"/>
      <c r="C889" s="20"/>
      <c r="D889" s="22"/>
      <c r="E889" s="20"/>
    </row>
    <row r="890" spans="1:5">
      <c r="A890" s="20"/>
      <c r="B890" s="20"/>
      <c r="C890" s="20"/>
      <c r="D890" s="22"/>
      <c r="E890" s="20"/>
    </row>
    <row r="891" spans="1:5">
      <c r="A891" s="20"/>
      <c r="B891" s="20"/>
      <c r="C891" s="20"/>
      <c r="D891" s="22"/>
      <c r="E891" s="20"/>
    </row>
    <row r="892" spans="1:5">
      <c r="A892" s="20"/>
      <c r="B892" s="20"/>
      <c r="C892" s="20"/>
      <c r="D892" s="22"/>
      <c r="E892" s="20"/>
    </row>
    <row r="893" spans="1:5">
      <c r="A893" s="20"/>
      <c r="B893" s="20"/>
      <c r="C893" s="20"/>
      <c r="D893" s="22"/>
      <c r="E893" s="20"/>
    </row>
    <row r="894" spans="1:5">
      <c r="A894" s="20"/>
      <c r="B894" s="20"/>
      <c r="C894" s="20"/>
      <c r="D894" s="22"/>
      <c r="E894" s="20"/>
    </row>
    <row r="895" spans="1:5">
      <c r="A895" s="20"/>
      <c r="B895" s="20"/>
      <c r="C895" s="20"/>
      <c r="D895" s="22"/>
      <c r="E895" s="20"/>
    </row>
    <row r="896" spans="1:5">
      <c r="A896" s="20"/>
      <c r="B896" s="20"/>
      <c r="C896" s="20"/>
      <c r="D896" s="22"/>
      <c r="E896" s="20"/>
    </row>
    <row r="897" spans="1:5">
      <c r="A897" s="20"/>
      <c r="B897" s="20"/>
      <c r="C897" s="20"/>
      <c r="D897" s="22"/>
      <c r="E897" s="20"/>
    </row>
    <row r="898" spans="1:5">
      <c r="A898" s="20"/>
      <c r="B898" s="20"/>
      <c r="C898" s="20"/>
      <c r="D898" s="22"/>
      <c r="E898" s="20"/>
    </row>
    <row r="899" spans="1:5">
      <c r="A899" s="20"/>
      <c r="B899" s="20"/>
      <c r="C899" s="20"/>
      <c r="D899" s="22"/>
      <c r="E899" s="20"/>
    </row>
    <row r="900" spans="1:5">
      <c r="A900" s="20"/>
      <c r="B900" s="20"/>
      <c r="C900" s="20"/>
      <c r="D900" s="22"/>
      <c r="E900" s="20"/>
    </row>
    <row r="901" spans="1:5">
      <c r="A901" s="20"/>
      <c r="B901" s="20"/>
      <c r="C901" s="20"/>
      <c r="D901" s="22"/>
      <c r="E901" s="20"/>
    </row>
    <row r="902" spans="1:5">
      <c r="A902" s="20"/>
      <c r="B902" s="20"/>
      <c r="C902" s="20"/>
      <c r="D902" s="22"/>
      <c r="E902" s="20"/>
    </row>
    <row r="903" spans="1:5">
      <c r="A903" s="20"/>
      <c r="B903" s="20"/>
      <c r="C903" s="20"/>
      <c r="D903" s="22"/>
      <c r="E903" s="20"/>
    </row>
    <row r="904" spans="1:5">
      <c r="A904" s="20"/>
      <c r="B904" s="20"/>
      <c r="C904" s="20"/>
      <c r="D904" s="22"/>
      <c r="E904" s="20"/>
    </row>
    <row r="905" spans="1:5">
      <c r="A905" s="20"/>
      <c r="B905" s="20"/>
      <c r="C905" s="20"/>
      <c r="D905" s="22"/>
      <c r="E905" s="20"/>
    </row>
    <row r="906" spans="1:5">
      <c r="A906" s="20"/>
      <c r="B906" s="20"/>
      <c r="C906" s="20"/>
      <c r="D906" s="22"/>
      <c r="E906" s="20"/>
    </row>
    <row r="907" spans="1:5">
      <c r="A907" s="20"/>
      <c r="B907" s="20"/>
      <c r="C907" s="20"/>
      <c r="D907" s="22"/>
      <c r="E907" s="20"/>
    </row>
    <row r="908" spans="1:5">
      <c r="A908" s="20"/>
      <c r="B908" s="20"/>
      <c r="C908" s="20"/>
      <c r="D908" s="22"/>
      <c r="E908" s="20"/>
    </row>
    <row r="909" spans="1:5">
      <c r="A909" s="20"/>
      <c r="B909" s="20"/>
      <c r="C909" s="20"/>
      <c r="D909" s="22"/>
      <c r="E909" s="20"/>
    </row>
    <row r="910" spans="1:5">
      <c r="A910" s="20"/>
      <c r="B910" s="20"/>
      <c r="C910" s="20"/>
      <c r="D910" s="22"/>
      <c r="E910" s="20"/>
    </row>
    <row r="911" spans="1:5">
      <c r="A911" s="20"/>
      <c r="B911" s="20"/>
      <c r="C911" s="20"/>
      <c r="D911" s="22"/>
      <c r="E911" s="20"/>
    </row>
    <row r="912" spans="1:5">
      <c r="A912" s="20"/>
      <c r="B912" s="20"/>
      <c r="C912" s="20"/>
      <c r="D912" s="22"/>
      <c r="E912" s="20"/>
    </row>
    <row r="913" spans="1:5">
      <c r="A913" s="20"/>
      <c r="B913" s="20"/>
      <c r="C913" s="20"/>
      <c r="D913" s="22"/>
      <c r="E913" s="20"/>
    </row>
    <row r="914" spans="1:5">
      <c r="A914" s="20"/>
      <c r="B914" s="20"/>
      <c r="C914" s="20"/>
      <c r="D914" s="22"/>
      <c r="E914" s="20"/>
    </row>
    <row r="915" spans="1:5">
      <c r="A915" s="20"/>
      <c r="B915" s="20"/>
      <c r="C915" s="20"/>
      <c r="D915" s="22"/>
      <c r="E915" s="20"/>
    </row>
    <row r="916" spans="1:5">
      <c r="A916" s="20"/>
      <c r="B916" s="20"/>
      <c r="C916" s="20"/>
      <c r="D916" s="22"/>
      <c r="E916" s="20"/>
    </row>
    <row r="917" spans="1:5">
      <c r="A917" s="20"/>
      <c r="B917" s="20"/>
      <c r="C917" s="20"/>
      <c r="D917" s="22"/>
      <c r="E917" s="20"/>
    </row>
    <row r="918" spans="1:5">
      <c r="A918" s="20"/>
      <c r="B918" s="20"/>
      <c r="C918" s="20"/>
      <c r="D918" s="22"/>
      <c r="E918" s="20"/>
    </row>
    <row r="919" spans="1:5">
      <c r="A919" s="20"/>
      <c r="B919" s="20"/>
      <c r="C919" s="20"/>
      <c r="D919" s="22"/>
      <c r="E919" s="20"/>
    </row>
    <row r="920" spans="1:5">
      <c r="A920" s="20"/>
      <c r="B920" s="20"/>
      <c r="C920" s="20"/>
      <c r="D920" s="22"/>
      <c r="E920" s="20"/>
    </row>
    <row r="921" spans="1:5">
      <c r="A921" s="20"/>
      <c r="B921" s="20"/>
      <c r="C921" s="20"/>
      <c r="D921" s="22"/>
      <c r="E921" s="20"/>
    </row>
    <row r="922" spans="1:5">
      <c r="A922" s="20"/>
      <c r="B922" s="20"/>
      <c r="C922" s="20"/>
      <c r="D922" s="22"/>
      <c r="E922" s="20"/>
    </row>
    <row r="923" spans="1:5">
      <c r="A923" s="20"/>
      <c r="B923" s="20"/>
      <c r="C923" s="20"/>
      <c r="D923" s="22"/>
      <c r="E923" s="20"/>
    </row>
    <row r="924" spans="1:5">
      <c r="A924" s="20"/>
      <c r="B924" s="20"/>
      <c r="C924" s="20"/>
      <c r="D924" s="22"/>
      <c r="E924" s="20"/>
    </row>
    <row r="925" spans="1:5">
      <c r="A925" s="20"/>
      <c r="B925" s="20"/>
      <c r="C925" s="20"/>
      <c r="D925" s="22"/>
      <c r="E925" s="20"/>
    </row>
    <row r="926" spans="1:5">
      <c r="A926" s="20"/>
      <c r="B926" s="20"/>
      <c r="C926" s="20"/>
      <c r="D926" s="22"/>
      <c r="E926" s="20"/>
    </row>
    <row r="927" spans="1:5">
      <c r="A927" s="20"/>
      <c r="B927" s="20"/>
      <c r="C927" s="20"/>
      <c r="D927" s="22"/>
      <c r="E927" s="20"/>
    </row>
    <row r="928" spans="1:5">
      <c r="A928" s="20"/>
      <c r="B928" s="20"/>
      <c r="C928" s="20"/>
      <c r="D928" s="22"/>
      <c r="E928" s="20"/>
    </row>
    <row r="929" spans="1:5">
      <c r="A929" s="20"/>
      <c r="B929" s="20"/>
      <c r="C929" s="20"/>
      <c r="D929" s="22"/>
      <c r="E929" s="20"/>
    </row>
    <row r="930" spans="1:5">
      <c r="A930" s="20"/>
      <c r="B930" s="20"/>
      <c r="C930" s="20"/>
      <c r="D930" s="22"/>
      <c r="E930" s="20"/>
    </row>
    <row r="931" spans="1:5">
      <c r="A931" s="20"/>
      <c r="B931" s="20"/>
      <c r="C931" s="20"/>
      <c r="D931" s="22"/>
      <c r="E931" s="20"/>
    </row>
    <row r="932" spans="1:5">
      <c r="A932" s="20"/>
      <c r="B932" s="20"/>
      <c r="C932" s="20"/>
      <c r="D932" s="22"/>
      <c r="E932" s="20"/>
    </row>
    <row r="933" spans="1:5">
      <c r="A933" s="20"/>
      <c r="B933" s="20"/>
      <c r="C933" s="20"/>
      <c r="D933" s="22"/>
      <c r="E933" s="20"/>
    </row>
    <row r="934" spans="1:5">
      <c r="A934" s="20"/>
      <c r="B934" s="20"/>
      <c r="C934" s="20"/>
      <c r="D934" s="22"/>
      <c r="E934" s="20"/>
    </row>
    <row r="935" spans="1:5">
      <c r="A935" s="20"/>
      <c r="B935" s="20"/>
      <c r="C935" s="20"/>
      <c r="D935" s="22"/>
      <c r="E935" s="20"/>
    </row>
    <row r="936" spans="1:5">
      <c r="A936" s="20"/>
      <c r="B936" s="20"/>
      <c r="C936" s="20"/>
      <c r="D936" s="22"/>
      <c r="E936" s="20"/>
    </row>
    <row r="937" spans="1:5">
      <c r="A937" s="20"/>
      <c r="B937" s="20"/>
      <c r="C937" s="20"/>
      <c r="D937" s="22"/>
      <c r="E937" s="20"/>
    </row>
    <row r="938" spans="1:5">
      <c r="A938" s="20"/>
      <c r="B938" s="20"/>
      <c r="C938" s="20"/>
      <c r="D938" s="22"/>
      <c r="E938" s="20"/>
    </row>
    <row r="939" spans="1:5">
      <c r="A939" s="20"/>
      <c r="B939" s="20"/>
      <c r="C939" s="20"/>
      <c r="D939" s="22"/>
      <c r="E939" s="20"/>
    </row>
    <row r="940" spans="1:5">
      <c r="A940" s="20"/>
      <c r="B940" s="20"/>
      <c r="C940" s="20"/>
      <c r="D940" s="22"/>
      <c r="E940" s="20"/>
    </row>
    <row r="941" spans="1:5">
      <c r="A941" s="20"/>
      <c r="B941" s="20"/>
      <c r="C941" s="20"/>
      <c r="D941" s="22"/>
      <c r="E941" s="20"/>
    </row>
    <row r="942" spans="1:5">
      <c r="A942" s="20"/>
      <c r="B942" s="20"/>
      <c r="C942" s="20"/>
      <c r="D942" s="22"/>
      <c r="E942" s="20"/>
    </row>
    <row r="943" spans="1:5">
      <c r="A943" s="20"/>
      <c r="B943" s="20"/>
      <c r="C943" s="20"/>
      <c r="D943" s="22"/>
      <c r="E943" s="20"/>
    </row>
    <row r="944" spans="1:5">
      <c r="A944" s="20"/>
      <c r="B944" s="20"/>
      <c r="C944" s="20"/>
      <c r="D944" s="22"/>
      <c r="E944" s="20"/>
    </row>
    <row r="945" spans="1:5">
      <c r="A945" s="20"/>
      <c r="B945" s="20"/>
      <c r="C945" s="20"/>
      <c r="D945" s="22"/>
      <c r="E945" s="20"/>
    </row>
    <row r="946" spans="1:5">
      <c r="A946" s="20"/>
      <c r="B946" s="20"/>
      <c r="C946" s="20"/>
      <c r="D946" s="22"/>
      <c r="E946" s="20"/>
    </row>
    <row r="947" spans="1:5">
      <c r="A947" s="20"/>
      <c r="B947" s="20"/>
      <c r="C947" s="20"/>
      <c r="D947" s="22"/>
      <c r="E947" s="20"/>
    </row>
    <row r="948" spans="1:5">
      <c r="A948" s="20"/>
      <c r="B948" s="20"/>
      <c r="C948" s="20"/>
      <c r="D948" s="22"/>
      <c r="E948" s="20"/>
    </row>
    <row r="949" spans="1:5">
      <c r="A949" s="20"/>
      <c r="B949" s="20"/>
      <c r="C949" s="20"/>
      <c r="D949" s="22"/>
      <c r="E949" s="20"/>
    </row>
    <row r="950" spans="1:5">
      <c r="A950" s="20"/>
      <c r="B950" s="20"/>
      <c r="C950" s="20"/>
      <c r="D950" s="22"/>
      <c r="E950" s="20"/>
    </row>
    <row r="951" spans="1:5">
      <c r="A951" s="20"/>
      <c r="B951" s="20"/>
      <c r="C951" s="20"/>
      <c r="D951" s="22"/>
      <c r="E951" s="20"/>
    </row>
    <row r="952" spans="1:5">
      <c r="A952" s="20"/>
      <c r="B952" s="20"/>
      <c r="C952" s="20"/>
      <c r="D952" s="22"/>
      <c r="E952" s="20"/>
    </row>
    <row r="953" spans="1:5">
      <c r="A953" s="20"/>
      <c r="B953" s="20"/>
      <c r="C953" s="20"/>
      <c r="D953" s="22"/>
      <c r="E953" s="20"/>
    </row>
    <row r="954" spans="1:5">
      <c r="A954" s="20"/>
      <c r="B954" s="20"/>
      <c r="C954" s="20"/>
      <c r="D954" s="22"/>
      <c r="E954" s="20"/>
    </row>
    <row r="955" spans="1:5">
      <c r="A955" s="20"/>
      <c r="B955" s="20"/>
      <c r="C955" s="20"/>
      <c r="D955" s="22"/>
      <c r="E955" s="20"/>
    </row>
    <row r="956" spans="1:5">
      <c r="A956" s="20"/>
      <c r="B956" s="20"/>
      <c r="C956" s="20"/>
      <c r="D956" s="22"/>
      <c r="E956" s="20"/>
    </row>
    <row r="957" spans="1:5">
      <c r="A957" s="20"/>
      <c r="B957" s="20"/>
      <c r="C957" s="20"/>
      <c r="D957" s="22"/>
      <c r="E957" s="20"/>
    </row>
    <row r="958" spans="1:5">
      <c r="A958" s="20"/>
      <c r="B958" s="20"/>
      <c r="C958" s="20"/>
      <c r="D958" s="22"/>
      <c r="E958" s="20"/>
    </row>
    <row r="959" spans="1:5">
      <c r="A959" s="20"/>
      <c r="B959" s="20"/>
      <c r="C959" s="20"/>
      <c r="D959" s="22"/>
      <c r="E959" s="20"/>
    </row>
    <row r="960" spans="1:5">
      <c r="A960" s="20"/>
      <c r="B960" s="20"/>
      <c r="C960" s="20"/>
      <c r="D960" s="22"/>
      <c r="E960" s="20"/>
    </row>
    <row r="961" spans="1:5">
      <c r="A961" s="20"/>
      <c r="B961" s="20"/>
      <c r="C961" s="20"/>
      <c r="D961" s="22"/>
      <c r="E961" s="20"/>
    </row>
    <row r="962" spans="1:5">
      <c r="A962" s="20"/>
      <c r="B962" s="20"/>
      <c r="C962" s="20"/>
      <c r="D962" s="22"/>
      <c r="E962" s="20"/>
    </row>
    <row r="963" spans="1:5">
      <c r="A963" s="20"/>
      <c r="B963" s="20"/>
      <c r="C963" s="20"/>
      <c r="D963" s="22"/>
      <c r="E963" s="20"/>
    </row>
    <row r="964" spans="1:5">
      <c r="A964" s="20"/>
      <c r="B964" s="20"/>
      <c r="C964" s="20"/>
      <c r="D964" s="22"/>
      <c r="E964" s="20"/>
    </row>
    <row r="965" spans="1:5">
      <c r="A965" s="20"/>
      <c r="B965" s="20"/>
      <c r="C965" s="20"/>
      <c r="D965" s="22"/>
      <c r="E965" s="20"/>
    </row>
    <row r="966" spans="1:5">
      <c r="A966" s="20"/>
      <c r="B966" s="20"/>
      <c r="C966" s="20"/>
      <c r="D966" s="22"/>
      <c r="E966" s="20"/>
    </row>
    <row r="967" spans="1:5">
      <c r="A967" s="20"/>
      <c r="B967" s="20"/>
      <c r="C967" s="20"/>
      <c r="D967" s="22"/>
      <c r="E967" s="20"/>
    </row>
    <row r="968" spans="1:5">
      <c r="A968" s="20"/>
      <c r="B968" s="20"/>
      <c r="C968" s="20"/>
      <c r="D968" s="22"/>
      <c r="E968" s="20"/>
    </row>
    <row r="969" spans="1:5">
      <c r="A969" s="20"/>
      <c r="B969" s="20"/>
      <c r="C969" s="20"/>
      <c r="D969" s="22"/>
      <c r="E969" s="20"/>
    </row>
    <row r="970" spans="1:5">
      <c r="A970" s="20"/>
      <c r="B970" s="20"/>
      <c r="C970" s="20"/>
      <c r="D970" s="22"/>
      <c r="E970" s="20"/>
    </row>
    <row r="971" spans="1:5">
      <c r="A971" s="20"/>
      <c r="B971" s="20"/>
      <c r="C971" s="20"/>
      <c r="D971" s="22"/>
      <c r="E971" s="20"/>
    </row>
    <row r="972" spans="1:5">
      <c r="A972" s="20"/>
      <c r="B972" s="20"/>
      <c r="C972" s="20"/>
      <c r="D972" s="22"/>
      <c r="E972" s="20"/>
    </row>
    <row r="973" spans="1:5">
      <c r="A973" s="20"/>
      <c r="B973" s="20"/>
      <c r="C973" s="20"/>
      <c r="D973" s="22"/>
      <c r="E973" s="20"/>
    </row>
    <row r="974" spans="1:5">
      <c r="A974" s="20"/>
      <c r="B974" s="20"/>
      <c r="C974" s="20"/>
      <c r="D974" s="22"/>
      <c r="E974" s="20"/>
    </row>
    <row r="975" spans="1:5">
      <c r="A975" s="20"/>
      <c r="B975" s="20"/>
      <c r="C975" s="20"/>
      <c r="D975" s="22"/>
      <c r="E975" s="20"/>
    </row>
    <row r="976" spans="1:5">
      <c r="A976" s="20"/>
      <c r="B976" s="20"/>
      <c r="C976" s="20"/>
      <c r="D976" s="22"/>
      <c r="E976" s="20"/>
    </row>
    <row r="977" spans="1:5">
      <c r="A977" s="20"/>
      <c r="B977" s="20"/>
      <c r="C977" s="20"/>
      <c r="D977" s="22"/>
      <c r="E977" s="20"/>
    </row>
    <row r="978" spans="1:5">
      <c r="A978" s="20"/>
      <c r="B978" s="20"/>
      <c r="C978" s="20"/>
      <c r="D978" s="22"/>
      <c r="E978" s="20"/>
    </row>
    <row r="979" spans="1:5">
      <c r="A979" s="20"/>
      <c r="B979" s="20"/>
      <c r="C979" s="20"/>
      <c r="D979" s="22"/>
      <c r="E979" s="20"/>
    </row>
    <row r="980" spans="1:5">
      <c r="A980" s="20"/>
      <c r="B980" s="20"/>
      <c r="C980" s="20"/>
      <c r="D980" s="22"/>
      <c r="E980" s="20"/>
    </row>
    <row r="981" spans="1:5">
      <c r="A981" s="20"/>
      <c r="B981" s="20"/>
      <c r="C981" s="20"/>
      <c r="D981" s="22"/>
      <c r="E981" s="20"/>
    </row>
    <row r="982" spans="1:5">
      <c r="A982" s="20"/>
      <c r="B982" s="20"/>
      <c r="C982" s="20"/>
      <c r="D982" s="22"/>
      <c r="E982" s="20"/>
    </row>
    <row r="983" spans="1:5">
      <c r="A983" s="20"/>
      <c r="B983" s="20"/>
      <c r="C983" s="20"/>
      <c r="D983" s="22"/>
      <c r="E983" s="20"/>
    </row>
    <row r="984" spans="1:5">
      <c r="A984" s="20"/>
      <c r="B984" s="20"/>
      <c r="C984" s="20"/>
      <c r="D984" s="22"/>
      <c r="E984" s="20"/>
    </row>
    <row r="985" spans="1:5">
      <c r="A985" s="20"/>
      <c r="B985" s="20"/>
      <c r="C985" s="20"/>
      <c r="D985" s="22"/>
      <c r="E985" s="20"/>
    </row>
    <row r="986" spans="1:5">
      <c r="A986" s="20"/>
      <c r="B986" s="20"/>
      <c r="C986" s="20"/>
      <c r="D986" s="22"/>
      <c r="E986" s="20"/>
    </row>
    <row r="987" spans="1:5">
      <c r="A987" s="20"/>
      <c r="B987" s="20"/>
      <c r="C987" s="20"/>
      <c r="D987" s="22"/>
      <c r="E987" s="20"/>
    </row>
    <row r="988" spans="1:5">
      <c r="A988" s="20"/>
      <c r="B988" s="20"/>
      <c r="C988" s="20"/>
      <c r="D988" s="22"/>
      <c r="E988" s="20"/>
    </row>
    <row r="989" spans="1:5">
      <c r="A989" s="20"/>
      <c r="B989" s="20"/>
      <c r="C989" s="20"/>
      <c r="D989" s="22"/>
      <c r="E989" s="20"/>
    </row>
    <row r="990" spans="1:5">
      <c r="A990" s="20"/>
      <c r="B990" s="20"/>
      <c r="C990" s="20"/>
      <c r="D990" s="22"/>
      <c r="E990" s="20"/>
    </row>
    <row r="991" spans="1:5">
      <c r="A991" s="20"/>
      <c r="B991" s="20"/>
      <c r="C991" s="20"/>
      <c r="D991" s="22"/>
      <c r="E991" s="20"/>
    </row>
    <row r="992" spans="1:5">
      <c r="A992" s="20"/>
      <c r="B992" s="20"/>
      <c r="C992" s="20"/>
      <c r="D992" s="22"/>
      <c r="E992" s="20"/>
    </row>
    <row r="993" spans="1:5">
      <c r="A993" s="20"/>
      <c r="B993" s="20"/>
      <c r="C993" s="20"/>
      <c r="D993" s="22"/>
      <c r="E993" s="20"/>
    </row>
    <row r="994" spans="1:5">
      <c r="A994" s="20"/>
      <c r="B994" s="20"/>
      <c r="C994" s="20"/>
      <c r="D994" s="22"/>
      <c r="E994" s="20"/>
    </row>
    <row r="995" spans="1:5">
      <c r="A995" s="20"/>
      <c r="B995" s="20"/>
      <c r="C995" s="20"/>
      <c r="D995" s="22"/>
      <c r="E995" s="20"/>
    </row>
    <row r="996" spans="1:5">
      <c r="A996" s="20"/>
      <c r="B996" s="20"/>
      <c r="C996" s="20"/>
      <c r="D996" s="22"/>
      <c r="E996" s="20"/>
    </row>
    <row r="997" spans="1:5">
      <c r="A997" s="20"/>
      <c r="B997" s="20"/>
      <c r="C997" s="20"/>
      <c r="D997" s="22"/>
      <c r="E997" s="20"/>
    </row>
    <row r="998" spans="1:5">
      <c r="A998" s="20"/>
      <c r="B998" s="20"/>
      <c r="C998" s="20"/>
      <c r="D998" s="22"/>
      <c r="E998" s="20"/>
    </row>
    <row r="999" spans="1:5">
      <c r="A999" s="20"/>
      <c r="B999" s="20"/>
      <c r="C999" s="20"/>
      <c r="D999" s="22"/>
      <c r="E999" s="20"/>
    </row>
    <row r="1000" spans="1:5">
      <c r="A1000" s="20"/>
      <c r="B1000" s="20"/>
      <c r="C1000" s="20"/>
      <c r="D1000" s="22"/>
      <c r="E1000" s="20"/>
    </row>
    <row r="1001" spans="1:5">
      <c r="A1001" s="20"/>
      <c r="B1001" s="20"/>
      <c r="C1001" s="20"/>
      <c r="D1001" s="22"/>
      <c r="E1001" s="20"/>
    </row>
    <row r="1002" spans="1:5">
      <c r="A1002" s="20"/>
      <c r="B1002" s="20"/>
      <c r="C1002" s="20"/>
      <c r="D1002" s="22"/>
      <c r="E1002" s="20"/>
    </row>
    <row r="1003" spans="1:5">
      <c r="A1003" s="20"/>
      <c r="B1003" s="20"/>
      <c r="C1003" s="20"/>
      <c r="D1003" s="22"/>
      <c r="E1003" s="20"/>
    </row>
    <row r="1004" spans="1:5">
      <c r="A1004" s="20"/>
      <c r="B1004" s="20"/>
      <c r="C1004" s="20"/>
      <c r="D1004" s="22"/>
      <c r="E1004" s="20"/>
    </row>
    <row r="1005" spans="1:5">
      <c r="A1005" s="20"/>
      <c r="B1005" s="20"/>
      <c r="C1005" s="20"/>
      <c r="D1005" s="22"/>
      <c r="E1005" s="20"/>
    </row>
    <row r="1006" spans="1:5">
      <c r="A1006" s="20"/>
      <c r="B1006" s="20"/>
      <c r="C1006" s="20"/>
      <c r="D1006" s="22"/>
      <c r="E1006" s="20"/>
    </row>
  </sheetData>
  <autoFilter ref="A6:E158">
    <sortState ref="A7:E157">
      <sortCondition ref="A6"/>
    </sortState>
  </autoFilter>
  <dataValidations count="1">
    <dataValidation type="list" allowBlank="1" showInputMessage="1" showErrorMessage="1" sqref="A132:A133 A154 A150">
      <formula1>$A$7:$A$996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6"/>
  <sheetViews>
    <sheetView zoomScale="125" zoomScaleNormal="125" zoomScalePageLayoutView="125" workbookViewId="0">
      <selection activeCell="D58" sqref="D58"/>
    </sheetView>
  </sheetViews>
  <sheetFormatPr baseColWidth="10" defaultRowHeight="13" x14ac:dyDescent="0"/>
  <cols>
    <col min="1" max="1" width="4.125" style="328" customWidth="1"/>
    <col min="2" max="2" width="25.125" style="328" customWidth="1"/>
    <col min="3" max="3" width="3.5" style="328" customWidth="1"/>
    <col min="4" max="4" width="11" style="328" customWidth="1"/>
    <col min="5" max="5" width="3.625" style="328" customWidth="1"/>
    <col min="6" max="17" width="13" style="328" customWidth="1"/>
    <col min="18" max="18" width="7.5" style="329" customWidth="1"/>
    <col min="19" max="19" width="11.125" style="328" customWidth="1"/>
    <col min="20" max="16384" width="10.625" style="328"/>
  </cols>
  <sheetData>
    <row r="1" spans="1:64" s="216" customFormat="1" ht="15" thickTop="1" thickBot="1"/>
    <row r="2" spans="1:64" s="216" customFormat="1" ht="119" customHeight="1" thickTop="1" thickBot="1"/>
    <row r="3" spans="1:64" s="216" customFormat="1" ht="15" thickTop="1" thickBot="1"/>
    <row r="4" spans="1:64" s="216" customFormat="1" ht="15" thickTop="1" thickBot="1"/>
    <row r="5" spans="1:64" s="216" customFormat="1" ht="15" thickTop="1" thickBot="1"/>
    <row r="6" spans="1:64" s="216" customFormat="1" ht="17" thickTop="1" thickBot="1">
      <c r="B6" s="203" t="s">
        <v>473</v>
      </c>
    </row>
    <row r="7" spans="1:64" s="216" customFormat="1" ht="15" thickTop="1" thickBot="1"/>
    <row r="8" spans="1:64" s="216" customFormat="1" ht="15" thickTop="1" thickBot="1">
      <c r="B8" s="220" t="s">
        <v>489</v>
      </c>
      <c r="D8" s="331"/>
    </row>
    <row r="9" spans="1:64" s="216" customFormat="1" ht="15" thickTop="1" thickBot="1">
      <c r="B9" s="220" t="s">
        <v>492</v>
      </c>
      <c r="D9" s="331"/>
    </row>
    <row r="10" spans="1:64" s="307" customFormat="1" ht="15" thickTop="1" thickBot="1">
      <c r="A10" s="216"/>
      <c r="B10" s="220" t="s">
        <v>548</v>
      </c>
      <c r="C10" s="216"/>
      <c r="D10" s="332"/>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row>
    <row r="11" spans="1:64" s="307" customFormat="1" ht="15" thickTop="1" thickBot="1">
      <c r="A11" s="216"/>
      <c r="B11" s="220" t="s">
        <v>549</v>
      </c>
      <c r="C11" s="216"/>
      <c r="D11" s="332"/>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row>
    <row r="12" spans="1:64" ht="15" thickTop="1" thickBot="1">
      <c r="A12" s="216"/>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row>
    <row r="13" spans="1:64" ht="15" thickTop="1" thickBot="1">
      <c r="A13" s="216"/>
      <c r="B13" s="216"/>
      <c r="C13" s="216"/>
      <c r="D13" s="308" t="s">
        <v>532</v>
      </c>
      <c r="E13" s="216"/>
      <c r="F13" s="309" t="s">
        <v>533</v>
      </c>
      <c r="G13" s="309" t="s">
        <v>534</v>
      </c>
      <c r="H13" s="309" t="s">
        <v>535</v>
      </c>
      <c r="I13" s="309" t="s">
        <v>536</v>
      </c>
      <c r="J13" s="309" t="s">
        <v>537</v>
      </c>
      <c r="K13" s="309" t="s">
        <v>538</v>
      </c>
      <c r="L13" s="309" t="s">
        <v>539</v>
      </c>
      <c r="M13" s="309" t="s">
        <v>540</v>
      </c>
      <c r="N13" s="309" t="s">
        <v>541</v>
      </c>
      <c r="O13" s="309" t="s">
        <v>542</v>
      </c>
      <c r="P13" s="309" t="s">
        <v>543</v>
      </c>
      <c r="Q13" s="309" t="s">
        <v>544</v>
      </c>
      <c r="R13" s="216"/>
      <c r="S13" s="255" t="s">
        <v>550</v>
      </c>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row>
    <row r="14" spans="1:64" ht="15" thickTop="1" thickBot="1">
      <c r="A14" s="216"/>
      <c r="B14" s="220" t="s">
        <v>551</v>
      </c>
      <c r="C14" s="216"/>
      <c r="D14" s="310"/>
      <c r="E14" s="216"/>
      <c r="F14" s="311"/>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row>
    <row r="15" spans="1:64" ht="15" thickTop="1" thickBot="1">
      <c r="A15" s="216"/>
      <c r="B15" s="223" t="s">
        <v>548</v>
      </c>
      <c r="C15" s="216"/>
      <c r="D15" s="333">
        <f>SUM(F15:Q15)</f>
        <v>0</v>
      </c>
      <c r="E15" s="334"/>
      <c r="F15" s="335">
        <f>D10</f>
        <v>0</v>
      </c>
      <c r="G15" s="336"/>
      <c r="H15" s="336"/>
      <c r="I15" s="336"/>
      <c r="J15" s="336"/>
      <c r="K15" s="336"/>
      <c r="L15" s="336"/>
      <c r="M15" s="336"/>
      <c r="N15" s="336"/>
      <c r="O15" s="336"/>
      <c r="P15" s="336"/>
      <c r="Q15" s="336"/>
      <c r="R15" s="336"/>
      <c r="S15" s="337"/>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row>
    <row r="16" spans="1:64" ht="15" thickTop="1" thickBot="1">
      <c r="A16" s="216"/>
      <c r="B16" s="223" t="s">
        <v>549</v>
      </c>
      <c r="C16" s="216"/>
      <c r="D16" s="333">
        <f>SUM(F16:Q16)</f>
        <v>0</v>
      </c>
      <c r="E16" s="334"/>
      <c r="F16" s="335">
        <f>D11</f>
        <v>0</v>
      </c>
      <c r="G16" s="336"/>
      <c r="H16" s="336"/>
      <c r="I16" s="336"/>
      <c r="J16" s="336"/>
      <c r="K16" s="336"/>
      <c r="L16" s="336"/>
      <c r="M16" s="336"/>
      <c r="N16" s="336"/>
      <c r="O16" s="336"/>
      <c r="P16" s="336"/>
      <c r="Q16" s="336"/>
      <c r="R16" s="336"/>
      <c r="S16" s="337"/>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row>
    <row r="17" spans="1:63" s="329" customFormat="1" ht="15" thickTop="1" thickBot="1">
      <c r="A17" s="216"/>
      <c r="B17" s="216"/>
      <c r="C17" s="216"/>
      <c r="D17" s="334"/>
      <c r="E17" s="334"/>
      <c r="F17" s="336"/>
      <c r="G17" s="336"/>
      <c r="H17" s="336"/>
      <c r="I17" s="336"/>
      <c r="J17" s="336"/>
      <c r="K17" s="336"/>
      <c r="L17" s="336"/>
      <c r="M17" s="336"/>
      <c r="N17" s="336"/>
      <c r="O17" s="336"/>
      <c r="P17" s="336"/>
      <c r="Q17" s="336"/>
      <c r="R17" s="336"/>
      <c r="S17" s="337"/>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row>
    <row r="18" spans="1:63" ht="15" thickTop="1" thickBot="1">
      <c r="A18" s="216"/>
      <c r="B18" s="223" t="s">
        <v>545</v>
      </c>
      <c r="C18" s="216"/>
      <c r="D18" s="333">
        <f>DASHBOARD!C39*(10/12)</f>
        <v>0</v>
      </c>
      <c r="E18" s="338"/>
      <c r="F18" s="332"/>
      <c r="G18" s="332"/>
      <c r="H18" s="332">
        <f>$D18/10</f>
        <v>0</v>
      </c>
      <c r="I18" s="332">
        <f t="shared" ref="I18:Q18" si="0">$D18/10</f>
        <v>0</v>
      </c>
      <c r="J18" s="332">
        <f t="shared" si="0"/>
        <v>0</v>
      </c>
      <c r="K18" s="332">
        <f t="shared" si="0"/>
        <v>0</v>
      </c>
      <c r="L18" s="332">
        <f t="shared" si="0"/>
        <v>0</v>
      </c>
      <c r="M18" s="332">
        <f t="shared" si="0"/>
        <v>0</v>
      </c>
      <c r="N18" s="332">
        <f t="shared" si="0"/>
        <v>0</v>
      </c>
      <c r="O18" s="332">
        <f t="shared" si="0"/>
        <v>0</v>
      </c>
      <c r="P18" s="332">
        <f t="shared" si="0"/>
        <v>0</v>
      </c>
      <c r="Q18" s="332">
        <f t="shared" si="0"/>
        <v>0</v>
      </c>
      <c r="R18" s="338"/>
      <c r="S18" s="299">
        <f>SUM(H18:Q18)</f>
        <v>0</v>
      </c>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row>
    <row r="19" spans="1:63" ht="15" thickTop="1" thickBot="1">
      <c r="A19" s="216"/>
      <c r="B19" s="223" t="s">
        <v>547</v>
      </c>
      <c r="C19" s="216"/>
      <c r="D19" s="334"/>
      <c r="E19" s="338"/>
      <c r="F19" s="339"/>
      <c r="G19" s="339">
        <f t="shared" ref="G19:Q19" si="1">F20</f>
        <v>0</v>
      </c>
      <c r="H19" s="339">
        <f t="shared" si="1"/>
        <v>0</v>
      </c>
      <c r="I19" s="339">
        <f t="shared" si="1"/>
        <v>0</v>
      </c>
      <c r="J19" s="339">
        <f t="shared" si="1"/>
        <v>0</v>
      </c>
      <c r="K19" s="339">
        <f t="shared" si="1"/>
        <v>0</v>
      </c>
      <c r="L19" s="339">
        <f t="shared" si="1"/>
        <v>0</v>
      </c>
      <c r="M19" s="339">
        <f t="shared" si="1"/>
        <v>0</v>
      </c>
      <c r="N19" s="339">
        <f t="shared" si="1"/>
        <v>0</v>
      </c>
      <c r="O19" s="339">
        <f t="shared" si="1"/>
        <v>0</v>
      </c>
      <c r="P19" s="339">
        <f t="shared" si="1"/>
        <v>0</v>
      </c>
      <c r="Q19" s="339">
        <f t="shared" si="1"/>
        <v>0</v>
      </c>
      <c r="R19" s="338"/>
      <c r="S19" s="338"/>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row>
    <row r="20" spans="1:63" s="330" customFormat="1" ht="15" thickTop="1" thickBot="1">
      <c r="A20" s="313"/>
      <c r="B20" s="220" t="s">
        <v>19</v>
      </c>
      <c r="C20" s="216"/>
      <c r="D20" s="340"/>
      <c r="E20" s="338"/>
      <c r="F20" s="299">
        <f>SUM(F15:F19)</f>
        <v>0</v>
      </c>
      <c r="G20" s="299">
        <f t="shared" ref="G20:Q20" si="2">SUM(G15:G19)</f>
        <v>0</v>
      </c>
      <c r="H20" s="299">
        <f t="shared" si="2"/>
        <v>0</v>
      </c>
      <c r="I20" s="299">
        <f t="shared" si="2"/>
        <v>0</v>
      </c>
      <c r="J20" s="299">
        <f t="shared" si="2"/>
        <v>0</v>
      </c>
      <c r="K20" s="299">
        <f t="shared" si="2"/>
        <v>0</v>
      </c>
      <c r="L20" s="299">
        <f t="shared" si="2"/>
        <v>0</v>
      </c>
      <c r="M20" s="299">
        <f t="shared" si="2"/>
        <v>0</v>
      </c>
      <c r="N20" s="299">
        <f t="shared" si="2"/>
        <v>0</v>
      </c>
      <c r="O20" s="299">
        <f t="shared" si="2"/>
        <v>0</v>
      </c>
      <c r="P20" s="299">
        <f t="shared" si="2"/>
        <v>0</v>
      </c>
      <c r="Q20" s="299">
        <f t="shared" si="2"/>
        <v>0</v>
      </c>
      <c r="R20" s="337"/>
      <c r="S20" s="337"/>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row>
    <row r="21" spans="1:63" ht="15" thickTop="1" thickBot="1">
      <c r="A21" s="216"/>
      <c r="B21" s="216"/>
      <c r="C21" s="216"/>
      <c r="D21" s="334"/>
      <c r="E21" s="338"/>
      <c r="F21" s="338"/>
      <c r="G21" s="338"/>
      <c r="H21" s="338"/>
      <c r="I21" s="338"/>
      <c r="J21" s="338"/>
      <c r="K21" s="338"/>
      <c r="L21" s="338"/>
      <c r="M21" s="338"/>
      <c r="N21" s="338"/>
      <c r="O21" s="338"/>
      <c r="P21" s="338"/>
      <c r="Q21" s="338"/>
      <c r="R21" s="338"/>
      <c r="S21" s="338"/>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row>
    <row r="22" spans="1:63" ht="15" thickTop="1" thickBot="1">
      <c r="A22" s="216"/>
      <c r="B22" s="220" t="s">
        <v>552</v>
      </c>
      <c r="C22" s="216"/>
      <c r="D22" s="334"/>
      <c r="E22" s="338"/>
      <c r="F22" s="338"/>
      <c r="G22" s="338"/>
      <c r="H22" s="338"/>
      <c r="I22" s="338"/>
      <c r="J22" s="338"/>
      <c r="K22" s="338"/>
      <c r="L22" s="338"/>
      <c r="M22" s="338"/>
      <c r="N22" s="338"/>
      <c r="O22" s="338"/>
      <c r="P22" s="338"/>
      <c r="Q22" s="338"/>
      <c r="R22" s="338"/>
      <c r="S22" s="338"/>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row>
    <row r="23" spans="1:63" ht="15" thickTop="1" thickBot="1">
      <c r="A23" s="216"/>
      <c r="B23" s="223" t="s">
        <v>529</v>
      </c>
      <c r="C23" s="216"/>
      <c r="D23" s="333">
        <f>EQUIPMENT!C14</f>
        <v>0</v>
      </c>
      <c r="E23" s="338"/>
      <c r="F23" s="332">
        <f>D23</f>
        <v>0</v>
      </c>
      <c r="G23" s="332"/>
      <c r="H23" s="332"/>
      <c r="I23" s="332"/>
      <c r="J23" s="332"/>
      <c r="K23" s="332"/>
      <c r="L23" s="332"/>
      <c r="M23" s="332"/>
      <c r="N23" s="332"/>
      <c r="O23" s="332"/>
      <c r="P23" s="332"/>
      <c r="Q23" s="332"/>
      <c r="R23" s="338"/>
      <c r="S23" s="299">
        <f>SUM(F23:Q23)</f>
        <v>0</v>
      </c>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row>
    <row r="24" spans="1:63" ht="15" thickTop="1" thickBot="1">
      <c r="A24" s="216"/>
      <c r="B24" s="223" t="s">
        <v>530</v>
      </c>
      <c r="C24" s="216"/>
      <c r="D24" s="333">
        <f>DASHBOARD!C40</f>
        <v>0</v>
      </c>
      <c r="E24" s="338"/>
      <c r="F24" s="332">
        <f>$D$24/12</f>
        <v>0</v>
      </c>
      <c r="G24" s="332">
        <f t="shared" ref="G24:Q24" si="3">$D$24/12</f>
        <v>0</v>
      </c>
      <c r="H24" s="332">
        <f t="shared" si="3"/>
        <v>0</v>
      </c>
      <c r="I24" s="332">
        <f t="shared" si="3"/>
        <v>0</v>
      </c>
      <c r="J24" s="332">
        <f t="shared" si="3"/>
        <v>0</v>
      </c>
      <c r="K24" s="332">
        <f t="shared" si="3"/>
        <v>0</v>
      </c>
      <c r="L24" s="332">
        <f t="shared" si="3"/>
        <v>0</v>
      </c>
      <c r="M24" s="332">
        <f t="shared" si="3"/>
        <v>0</v>
      </c>
      <c r="N24" s="332">
        <f t="shared" si="3"/>
        <v>0</v>
      </c>
      <c r="O24" s="332">
        <f t="shared" si="3"/>
        <v>0</v>
      </c>
      <c r="P24" s="332">
        <f t="shared" si="3"/>
        <v>0</v>
      </c>
      <c r="Q24" s="332">
        <f t="shared" si="3"/>
        <v>0</v>
      </c>
      <c r="R24" s="338"/>
      <c r="S24" s="299">
        <f t="shared" ref="S24:S25" si="4">SUM(F24:Q24)</f>
        <v>0</v>
      </c>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row>
    <row r="25" spans="1:63" ht="15" thickTop="1" thickBot="1">
      <c r="A25" s="216"/>
      <c r="B25" s="223" t="s">
        <v>531</v>
      </c>
      <c r="C25" s="216"/>
      <c r="D25" s="333">
        <f>DASHBOARD!C54</f>
        <v>0</v>
      </c>
      <c r="E25" s="338"/>
      <c r="F25" s="332">
        <f>$D$25/12</f>
        <v>0</v>
      </c>
      <c r="G25" s="332">
        <f t="shared" ref="G25:Q25" si="5">$D$25/12</f>
        <v>0</v>
      </c>
      <c r="H25" s="332">
        <f t="shared" si="5"/>
        <v>0</v>
      </c>
      <c r="I25" s="332">
        <f t="shared" si="5"/>
        <v>0</v>
      </c>
      <c r="J25" s="332">
        <f t="shared" si="5"/>
        <v>0</v>
      </c>
      <c r="K25" s="332">
        <f t="shared" si="5"/>
        <v>0</v>
      </c>
      <c r="L25" s="332">
        <f t="shared" si="5"/>
        <v>0</v>
      </c>
      <c r="M25" s="332">
        <f t="shared" si="5"/>
        <v>0</v>
      </c>
      <c r="N25" s="332">
        <f t="shared" si="5"/>
        <v>0</v>
      </c>
      <c r="O25" s="332">
        <f t="shared" si="5"/>
        <v>0</v>
      </c>
      <c r="P25" s="332">
        <f t="shared" si="5"/>
        <v>0</v>
      </c>
      <c r="Q25" s="332">
        <f t="shared" si="5"/>
        <v>0</v>
      </c>
      <c r="R25" s="338"/>
      <c r="S25" s="299">
        <f t="shared" si="4"/>
        <v>0</v>
      </c>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row>
    <row r="26" spans="1:63" ht="15" thickTop="1" thickBot="1">
      <c r="A26" s="216"/>
      <c r="B26" s="223" t="s">
        <v>553</v>
      </c>
      <c r="C26" s="216"/>
      <c r="D26" s="333">
        <f>SUM(F15:Q15)*D8</f>
        <v>0</v>
      </c>
      <c r="E26" s="338"/>
      <c r="F26" s="344">
        <f>$D$26/12</f>
        <v>0</v>
      </c>
      <c r="G26" s="344">
        <f t="shared" ref="G26:P26" si="6">$D$26/12</f>
        <v>0</v>
      </c>
      <c r="H26" s="344">
        <f t="shared" si="6"/>
        <v>0</v>
      </c>
      <c r="I26" s="344">
        <f t="shared" si="6"/>
        <v>0</v>
      </c>
      <c r="J26" s="344">
        <f t="shared" si="6"/>
        <v>0</v>
      </c>
      <c r="K26" s="344">
        <f t="shared" si="6"/>
        <v>0</v>
      </c>
      <c r="L26" s="344">
        <f t="shared" si="6"/>
        <v>0</v>
      </c>
      <c r="M26" s="344">
        <f t="shared" si="6"/>
        <v>0</v>
      </c>
      <c r="N26" s="344">
        <f t="shared" si="6"/>
        <v>0</v>
      </c>
      <c r="O26" s="344">
        <f t="shared" si="6"/>
        <v>0</v>
      </c>
      <c r="P26" s="344">
        <f t="shared" si="6"/>
        <v>0</v>
      </c>
      <c r="Q26" s="344">
        <f>$D$26/12</f>
        <v>0</v>
      </c>
      <c r="R26" s="338"/>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row>
    <row r="27" spans="1:63" ht="15" thickTop="1" thickBot="1">
      <c r="A27" s="216"/>
      <c r="B27" s="223" t="s">
        <v>555</v>
      </c>
      <c r="C27" s="216"/>
      <c r="D27" s="333">
        <f>D15/3</f>
        <v>0</v>
      </c>
      <c r="E27" s="338"/>
      <c r="F27" s="344"/>
      <c r="G27" s="344"/>
      <c r="H27" s="344"/>
      <c r="I27" s="344"/>
      <c r="J27" s="344"/>
      <c r="K27" s="344"/>
      <c r="L27" s="344"/>
      <c r="M27" s="344"/>
      <c r="N27" s="344"/>
      <c r="O27" s="344"/>
      <c r="P27" s="344"/>
      <c r="Q27" s="344">
        <f>D27</f>
        <v>0</v>
      </c>
      <c r="R27" s="338"/>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row>
    <row r="28" spans="1:63" ht="15" thickTop="1" thickBot="1">
      <c r="A28" s="216"/>
      <c r="B28" s="223" t="s">
        <v>487</v>
      </c>
      <c r="C28" s="216"/>
      <c r="D28" s="333">
        <f>DASHBOARD!C64</f>
        <v>0</v>
      </c>
      <c r="E28" s="338"/>
      <c r="F28" s="344"/>
      <c r="G28" s="344"/>
      <c r="H28" s="344"/>
      <c r="I28" s="344"/>
      <c r="J28" s="344"/>
      <c r="K28" s="344"/>
      <c r="L28" s="344"/>
      <c r="M28" s="344"/>
      <c r="N28" s="344"/>
      <c r="O28" s="344"/>
      <c r="P28" s="344"/>
      <c r="Q28" s="344">
        <f>D28</f>
        <v>0</v>
      </c>
      <c r="R28" s="338"/>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row>
    <row r="29" spans="1:63" ht="15" thickTop="1" thickBot="1">
      <c r="A29" s="216"/>
      <c r="B29" s="223" t="s">
        <v>547</v>
      </c>
      <c r="C29" s="216"/>
      <c r="D29" s="334"/>
      <c r="E29" s="338"/>
      <c r="F29" s="339"/>
      <c r="G29" s="339">
        <f t="shared" ref="G29:Q29" si="7">F30</f>
        <v>0</v>
      </c>
      <c r="H29" s="339">
        <f t="shared" si="7"/>
        <v>0</v>
      </c>
      <c r="I29" s="339">
        <f t="shared" si="7"/>
        <v>0</v>
      </c>
      <c r="J29" s="339">
        <f t="shared" si="7"/>
        <v>0</v>
      </c>
      <c r="K29" s="339">
        <f t="shared" si="7"/>
        <v>0</v>
      </c>
      <c r="L29" s="339">
        <f t="shared" si="7"/>
        <v>0</v>
      </c>
      <c r="M29" s="339">
        <f t="shared" si="7"/>
        <v>0</v>
      </c>
      <c r="N29" s="339">
        <f t="shared" si="7"/>
        <v>0</v>
      </c>
      <c r="O29" s="339">
        <f t="shared" si="7"/>
        <v>0</v>
      </c>
      <c r="P29" s="339">
        <f t="shared" si="7"/>
        <v>0</v>
      </c>
      <c r="Q29" s="339">
        <f t="shared" si="7"/>
        <v>0</v>
      </c>
      <c r="R29" s="338"/>
      <c r="S29" s="338"/>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row>
    <row r="30" spans="1:63" s="330" customFormat="1" ht="15" thickTop="1" thickBot="1">
      <c r="A30" s="313"/>
      <c r="B30" s="220" t="s">
        <v>19</v>
      </c>
      <c r="C30" s="216"/>
      <c r="D30" s="340"/>
      <c r="E30" s="338"/>
      <c r="F30" s="299">
        <f>SUM(F23:F29)</f>
        <v>0</v>
      </c>
      <c r="G30" s="299">
        <f t="shared" ref="G30:Q30" si="8">SUM(G23:G29)</f>
        <v>0</v>
      </c>
      <c r="H30" s="299">
        <f t="shared" si="8"/>
        <v>0</v>
      </c>
      <c r="I30" s="299">
        <f t="shared" si="8"/>
        <v>0</v>
      </c>
      <c r="J30" s="299">
        <f t="shared" si="8"/>
        <v>0</v>
      </c>
      <c r="K30" s="299">
        <f t="shared" si="8"/>
        <v>0</v>
      </c>
      <c r="L30" s="299">
        <f t="shared" si="8"/>
        <v>0</v>
      </c>
      <c r="M30" s="299">
        <f t="shared" si="8"/>
        <v>0</v>
      </c>
      <c r="N30" s="299">
        <f t="shared" si="8"/>
        <v>0</v>
      </c>
      <c r="O30" s="299">
        <f t="shared" si="8"/>
        <v>0</v>
      </c>
      <c r="P30" s="299">
        <f t="shared" si="8"/>
        <v>0</v>
      </c>
      <c r="Q30" s="299">
        <f t="shared" si="8"/>
        <v>0</v>
      </c>
      <c r="R30" s="337"/>
      <c r="S30" s="337"/>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row>
    <row r="31" spans="1:63" s="329" customFormat="1" ht="15" thickTop="1" thickBot="1">
      <c r="A31" s="216"/>
      <c r="B31" s="216"/>
      <c r="C31" s="216"/>
      <c r="D31" s="334"/>
      <c r="E31" s="338"/>
      <c r="F31" s="338"/>
      <c r="G31" s="338"/>
      <c r="H31" s="338"/>
      <c r="I31" s="338"/>
      <c r="J31" s="338"/>
      <c r="K31" s="338"/>
      <c r="L31" s="338"/>
      <c r="M31" s="338"/>
      <c r="N31" s="338"/>
      <c r="O31" s="338"/>
      <c r="P31" s="338"/>
      <c r="Q31" s="338"/>
      <c r="R31" s="338"/>
      <c r="S31" s="338"/>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row>
    <row r="32" spans="1:63" s="330" customFormat="1" ht="15" thickTop="1" thickBot="1">
      <c r="A32" s="313"/>
      <c r="B32" s="220" t="s">
        <v>546</v>
      </c>
      <c r="C32" s="216"/>
      <c r="D32" s="338"/>
      <c r="E32" s="338"/>
      <c r="F32" s="299">
        <f t="shared" ref="F32:Q32" si="9">F20-F30</f>
        <v>0</v>
      </c>
      <c r="G32" s="299">
        <f t="shared" si="9"/>
        <v>0</v>
      </c>
      <c r="H32" s="299">
        <f t="shared" si="9"/>
        <v>0</v>
      </c>
      <c r="I32" s="299">
        <f t="shared" si="9"/>
        <v>0</v>
      </c>
      <c r="J32" s="299">
        <f t="shared" si="9"/>
        <v>0</v>
      </c>
      <c r="K32" s="299">
        <f t="shared" si="9"/>
        <v>0</v>
      </c>
      <c r="L32" s="299">
        <f t="shared" si="9"/>
        <v>0</v>
      </c>
      <c r="M32" s="299">
        <f t="shared" si="9"/>
        <v>0</v>
      </c>
      <c r="N32" s="299">
        <f t="shared" si="9"/>
        <v>0</v>
      </c>
      <c r="O32" s="299">
        <f t="shared" si="9"/>
        <v>0</v>
      </c>
      <c r="P32" s="299">
        <f t="shared" si="9"/>
        <v>0</v>
      </c>
      <c r="Q32" s="299">
        <f t="shared" si="9"/>
        <v>0</v>
      </c>
      <c r="R32" s="337"/>
      <c r="S32" s="337"/>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row>
    <row r="33" spans="1:63" s="329" customFormat="1" ht="15" thickTop="1" thickBot="1">
      <c r="A33" s="216"/>
      <c r="B33" s="216"/>
      <c r="C33" s="216"/>
      <c r="D33" s="310"/>
      <c r="E33" s="216"/>
      <c r="F33" s="312"/>
      <c r="G33" s="312"/>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row>
    <row r="34" spans="1:63" s="216" customFormat="1" ht="15" thickTop="1" thickBot="1"/>
    <row r="35" spans="1:63" ht="15" thickTop="1" thickBot="1">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row>
    <row r="36" spans="1:63" ht="15" thickTop="1" thickBo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row>
    <row r="37" spans="1:63" ht="15" thickTop="1" thickBot="1">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row>
    <row r="38" spans="1:63" ht="15" thickTop="1" thickBot="1">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row>
    <row r="39" spans="1:63" ht="15" thickTop="1" thickBot="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row>
    <row r="40" spans="1:63" ht="15" thickTop="1" thickBot="1">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row>
    <row r="41" spans="1:63" ht="15" thickTop="1" thickBot="1">
      <c r="A41" s="216"/>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row>
    <row r="42" spans="1:63" ht="15" thickTop="1" thickBo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row>
    <row r="43" spans="1:63" ht="15" thickTop="1" thickBot="1">
      <c r="A43" s="216"/>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row>
    <row r="44" spans="1:63" ht="15" thickTop="1" thickBot="1">
      <c r="A44" s="216"/>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row>
    <row r="45" spans="1:63" s="216" customFormat="1" ht="15" thickTop="1" thickBot="1"/>
    <row r="46" spans="1:63" s="216" customFormat="1" ht="15" thickTop="1" thickBot="1"/>
    <row r="47" spans="1:63" s="216" customFormat="1" ht="15" thickTop="1" thickBot="1"/>
    <row r="48" spans="1:63" s="216" customFormat="1" ht="15" thickTop="1" thickBot="1"/>
    <row r="49" spans="1:64" s="216" customFormat="1" ht="15" thickTop="1" thickBot="1"/>
    <row r="50" spans="1:64" s="216" customFormat="1" ht="15" thickTop="1" thickBot="1"/>
    <row r="51" spans="1:64" s="216" customFormat="1" ht="15" thickTop="1" thickBot="1"/>
    <row r="52" spans="1:64" s="216" customFormat="1" ht="17" thickTop="1" thickBot="1">
      <c r="B52" s="343" t="s">
        <v>496</v>
      </c>
      <c r="D52" s="254"/>
    </row>
    <row r="53" spans="1:64" s="216" customFormat="1" ht="15" thickTop="1" thickBot="1">
      <c r="D53" s="254"/>
    </row>
    <row r="54" spans="1:64" s="216" customFormat="1" ht="15" thickTop="1" thickBot="1">
      <c r="B54" s="231" t="s">
        <v>489</v>
      </c>
      <c r="D54" s="221">
        <v>0.17249999999999999</v>
      </c>
    </row>
    <row r="55" spans="1:64" s="216" customFormat="1" ht="15" thickTop="1" thickBot="1">
      <c r="B55" s="231" t="s">
        <v>492</v>
      </c>
      <c r="D55" s="221">
        <v>0.3</v>
      </c>
    </row>
    <row r="56" spans="1:64" s="307" customFormat="1" ht="15" thickTop="1" thickBot="1">
      <c r="A56" s="216"/>
      <c r="B56" s="229" t="s">
        <v>548</v>
      </c>
      <c r="C56" s="216"/>
      <c r="D56" s="346">
        <v>7500</v>
      </c>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row>
    <row r="57" spans="1:64" s="307" customFormat="1" ht="15" thickTop="1" thickBot="1">
      <c r="A57" s="216"/>
      <c r="B57" s="229" t="s">
        <v>549</v>
      </c>
      <c r="C57" s="216"/>
      <c r="D57" s="346">
        <v>750</v>
      </c>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row>
    <row r="58" spans="1:64" ht="15" thickTop="1" thickBot="1">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row>
    <row r="59" spans="1:64" ht="15" thickTop="1" thickBot="1">
      <c r="A59" s="216"/>
      <c r="B59" s="254"/>
      <c r="C59" s="216"/>
      <c r="D59" s="315" t="s">
        <v>532</v>
      </c>
      <c r="E59" s="216"/>
      <c r="F59" s="316" t="s">
        <v>533</v>
      </c>
      <c r="G59" s="316" t="s">
        <v>534</v>
      </c>
      <c r="H59" s="316" t="s">
        <v>535</v>
      </c>
      <c r="I59" s="316" t="s">
        <v>536</v>
      </c>
      <c r="J59" s="316" t="s">
        <v>537</v>
      </c>
      <c r="K59" s="316" t="s">
        <v>538</v>
      </c>
      <c r="L59" s="316" t="s">
        <v>539</v>
      </c>
      <c r="M59" s="316" t="s">
        <v>540</v>
      </c>
      <c r="N59" s="316" t="s">
        <v>541</v>
      </c>
      <c r="O59" s="316" t="s">
        <v>542</v>
      </c>
      <c r="P59" s="316" t="s">
        <v>543</v>
      </c>
      <c r="Q59" s="316" t="s">
        <v>544</v>
      </c>
      <c r="R59" s="216"/>
      <c r="S59" s="247" t="s">
        <v>550</v>
      </c>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row>
    <row r="60" spans="1:64" ht="15" thickTop="1" thickBot="1">
      <c r="A60" s="216"/>
      <c r="B60" s="231" t="s">
        <v>551</v>
      </c>
      <c r="C60" s="216"/>
      <c r="D60" s="317"/>
      <c r="E60" s="216"/>
      <c r="F60" s="318"/>
      <c r="G60" s="254"/>
      <c r="H60" s="254"/>
      <c r="I60" s="254"/>
      <c r="J60" s="254"/>
      <c r="K60" s="254"/>
      <c r="L60" s="254"/>
      <c r="M60" s="254"/>
      <c r="N60" s="254"/>
      <c r="O60" s="254"/>
      <c r="P60" s="254"/>
      <c r="Q60" s="254"/>
      <c r="R60" s="216"/>
      <c r="S60" s="254"/>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row>
    <row r="61" spans="1:64" ht="15" thickTop="1" thickBot="1">
      <c r="A61" s="216"/>
      <c r="B61" s="229" t="s">
        <v>548</v>
      </c>
      <c r="C61" s="216"/>
      <c r="D61" s="319">
        <f>SUM(F61:Q61)</f>
        <v>7500</v>
      </c>
      <c r="E61" s="216"/>
      <c r="F61" s="320">
        <f>D56</f>
        <v>7500</v>
      </c>
      <c r="G61" s="321"/>
      <c r="H61" s="321"/>
      <c r="I61" s="321"/>
      <c r="J61" s="321"/>
      <c r="K61" s="321"/>
      <c r="L61" s="321"/>
      <c r="M61" s="321"/>
      <c r="N61" s="321"/>
      <c r="O61" s="321"/>
      <c r="P61" s="321"/>
      <c r="Q61" s="321"/>
      <c r="R61" s="216"/>
      <c r="S61" s="322"/>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row>
    <row r="62" spans="1:64" ht="15" thickTop="1" thickBot="1">
      <c r="A62" s="216"/>
      <c r="B62" s="229" t="s">
        <v>549</v>
      </c>
      <c r="C62" s="216"/>
      <c r="D62" s="319">
        <f>SUM(F62:Q62)</f>
        <v>750</v>
      </c>
      <c r="E62" s="216"/>
      <c r="F62" s="320">
        <f>D57</f>
        <v>750</v>
      </c>
      <c r="G62" s="321"/>
      <c r="H62" s="321"/>
      <c r="I62" s="321"/>
      <c r="J62" s="321"/>
      <c r="K62" s="321"/>
      <c r="L62" s="321"/>
      <c r="M62" s="321"/>
      <c r="N62" s="321"/>
      <c r="O62" s="321"/>
      <c r="P62" s="321"/>
      <c r="Q62" s="321"/>
      <c r="R62" s="216"/>
      <c r="S62" s="322"/>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row>
    <row r="63" spans="1:64" s="254" customFormat="1" ht="15" thickTop="1" thickBot="1"/>
    <row r="64" spans="1:64" ht="15" thickTop="1" thickBot="1">
      <c r="A64" s="216"/>
      <c r="B64" s="229" t="s">
        <v>545</v>
      </c>
      <c r="C64" s="216"/>
      <c r="D64" s="319">
        <f>DASHBOARD!I39*(10/12)</f>
        <v>24166.666666666668</v>
      </c>
      <c r="E64" s="216"/>
      <c r="F64" s="345"/>
      <c r="G64" s="345"/>
      <c r="H64" s="345">
        <f>$D$64/10</f>
        <v>2416.666666666667</v>
      </c>
      <c r="I64" s="345">
        <f t="shared" ref="I64:Q64" si="10">$D$64/10</f>
        <v>2416.666666666667</v>
      </c>
      <c r="J64" s="345">
        <f t="shared" si="10"/>
        <v>2416.666666666667</v>
      </c>
      <c r="K64" s="345">
        <f t="shared" si="10"/>
        <v>2416.666666666667</v>
      </c>
      <c r="L64" s="345">
        <f t="shared" si="10"/>
        <v>2416.666666666667</v>
      </c>
      <c r="M64" s="345">
        <f t="shared" si="10"/>
        <v>2416.666666666667</v>
      </c>
      <c r="N64" s="345">
        <f t="shared" si="10"/>
        <v>2416.666666666667</v>
      </c>
      <c r="O64" s="345">
        <f t="shared" si="10"/>
        <v>2416.666666666667</v>
      </c>
      <c r="P64" s="345">
        <f t="shared" si="10"/>
        <v>2416.666666666667</v>
      </c>
      <c r="Q64" s="345">
        <f t="shared" si="10"/>
        <v>2416.666666666667</v>
      </c>
      <c r="R64" s="216"/>
      <c r="S64" s="323">
        <f>SUM(H64:Q64)</f>
        <v>24166.666666666675</v>
      </c>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row>
    <row r="65" spans="1:63" ht="15" thickTop="1" thickBot="1">
      <c r="A65" s="216"/>
      <c r="B65" s="229" t="s">
        <v>547</v>
      </c>
      <c r="C65" s="216"/>
      <c r="D65" s="254"/>
      <c r="E65" s="216"/>
      <c r="F65" s="314"/>
      <c r="G65" s="314">
        <f t="shared" ref="G65:Q65" si="11">F66</f>
        <v>8250</v>
      </c>
      <c r="H65" s="314">
        <f t="shared" si="11"/>
        <v>8250</v>
      </c>
      <c r="I65" s="314">
        <f t="shared" si="11"/>
        <v>10666.666666666668</v>
      </c>
      <c r="J65" s="314">
        <f t="shared" si="11"/>
        <v>13083.333333333336</v>
      </c>
      <c r="K65" s="314">
        <f t="shared" si="11"/>
        <v>15500.000000000004</v>
      </c>
      <c r="L65" s="314">
        <f t="shared" si="11"/>
        <v>17916.666666666672</v>
      </c>
      <c r="M65" s="314">
        <f t="shared" si="11"/>
        <v>20333.333333333339</v>
      </c>
      <c r="N65" s="314">
        <f t="shared" si="11"/>
        <v>22750.000000000007</v>
      </c>
      <c r="O65" s="314">
        <f t="shared" si="11"/>
        <v>25166.666666666675</v>
      </c>
      <c r="P65" s="314">
        <f t="shared" si="11"/>
        <v>27583.333333333343</v>
      </c>
      <c r="Q65" s="314">
        <f t="shared" si="11"/>
        <v>30000.000000000011</v>
      </c>
      <c r="R65" s="216"/>
      <c r="S65" s="324"/>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row>
    <row r="66" spans="1:63" s="330" customFormat="1" ht="15" thickTop="1" thickBot="1">
      <c r="A66" s="313"/>
      <c r="B66" s="231" t="s">
        <v>19</v>
      </c>
      <c r="C66" s="216"/>
      <c r="D66" s="254"/>
      <c r="E66" s="216"/>
      <c r="F66" s="323">
        <f>SUM(F61:F65)</f>
        <v>8250</v>
      </c>
      <c r="G66" s="323">
        <f t="shared" ref="G66" si="12">SUM(G61:G65)</f>
        <v>8250</v>
      </c>
      <c r="H66" s="323">
        <f t="shared" ref="H66" si="13">SUM(H61:H65)</f>
        <v>10666.666666666668</v>
      </c>
      <c r="I66" s="323">
        <f t="shared" ref="I66" si="14">SUM(I61:I65)</f>
        <v>13083.333333333336</v>
      </c>
      <c r="J66" s="323">
        <f t="shared" ref="J66" si="15">SUM(J61:J65)</f>
        <v>15500.000000000004</v>
      </c>
      <c r="K66" s="323">
        <f t="shared" ref="K66" si="16">SUM(K61:K65)</f>
        <v>17916.666666666672</v>
      </c>
      <c r="L66" s="323">
        <f t="shared" ref="L66" si="17">SUM(L61:L65)</f>
        <v>20333.333333333339</v>
      </c>
      <c r="M66" s="323">
        <f t="shared" ref="M66" si="18">SUM(M61:M65)</f>
        <v>22750.000000000007</v>
      </c>
      <c r="N66" s="323">
        <f t="shared" ref="N66" si="19">SUM(N61:N65)</f>
        <v>25166.666666666675</v>
      </c>
      <c r="O66" s="323">
        <f t="shared" ref="O66" si="20">SUM(O61:O65)</f>
        <v>27583.333333333343</v>
      </c>
      <c r="P66" s="323">
        <f t="shared" ref="P66" si="21">SUM(P61:P65)</f>
        <v>30000.000000000011</v>
      </c>
      <c r="Q66" s="323">
        <f t="shared" ref="Q66" si="22">SUM(Q61:Q65)</f>
        <v>32416.666666666679</v>
      </c>
      <c r="R66" s="216"/>
      <c r="S66" s="322"/>
      <c r="T66" s="216"/>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row>
    <row r="67" spans="1:63" s="329" customFormat="1" ht="15" thickTop="1" thickBot="1">
      <c r="A67" s="216"/>
      <c r="B67" s="254"/>
      <c r="C67" s="216"/>
      <c r="D67" s="317"/>
      <c r="E67" s="216"/>
      <c r="F67" s="254"/>
      <c r="G67" s="254"/>
      <c r="H67" s="254"/>
      <c r="I67" s="254"/>
      <c r="J67" s="254"/>
      <c r="K67" s="254"/>
      <c r="L67" s="254"/>
      <c r="M67" s="254"/>
      <c r="N67" s="254"/>
      <c r="O67" s="254"/>
      <c r="P67" s="254"/>
      <c r="Q67" s="254"/>
      <c r="R67" s="216"/>
      <c r="S67" s="254"/>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row>
    <row r="68" spans="1:63" ht="15" thickTop="1" thickBot="1">
      <c r="A68" s="216"/>
      <c r="B68" s="231" t="s">
        <v>552</v>
      </c>
      <c r="C68" s="216"/>
      <c r="D68" s="317"/>
      <c r="E68" s="216"/>
      <c r="F68" s="254"/>
      <c r="G68" s="254"/>
      <c r="H68" s="254"/>
      <c r="I68" s="254"/>
      <c r="J68" s="254"/>
      <c r="K68" s="254"/>
      <c r="L68" s="254"/>
      <c r="M68" s="254"/>
      <c r="N68" s="254"/>
      <c r="O68" s="254"/>
      <c r="P68" s="254"/>
      <c r="Q68" s="254"/>
      <c r="R68" s="216"/>
      <c r="S68" s="254"/>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row>
    <row r="69" spans="1:63" ht="15" thickTop="1" thickBot="1">
      <c r="A69" s="216"/>
      <c r="B69" s="229" t="s">
        <v>529</v>
      </c>
      <c r="C69" s="216"/>
      <c r="D69" s="319">
        <f>EQUIPMENT!C26</f>
        <v>3700</v>
      </c>
      <c r="E69" s="216"/>
      <c r="F69" s="345">
        <f>D69</f>
        <v>3700</v>
      </c>
      <c r="G69" s="345"/>
      <c r="H69" s="345"/>
      <c r="I69" s="345"/>
      <c r="J69" s="345"/>
      <c r="K69" s="345"/>
      <c r="L69" s="345"/>
      <c r="M69" s="345"/>
      <c r="N69" s="345"/>
      <c r="O69" s="345"/>
      <c r="P69" s="345"/>
      <c r="Q69" s="345"/>
      <c r="R69" s="216"/>
      <c r="S69" s="323">
        <f>SUM(F69:Q69)</f>
        <v>3700</v>
      </c>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row>
    <row r="70" spans="1:63" ht="15" thickTop="1" thickBot="1">
      <c r="A70" s="216"/>
      <c r="B70" s="229" t="s">
        <v>530</v>
      </c>
      <c r="C70" s="216"/>
      <c r="D70" s="319">
        <f>DASHBOARD!I40</f>
        <v>19000</v>
      </c>
      <c r="E70" s="216"/>
      <c r="F70" s="345">
        <f>$D$70/12</f>
        <v>1583.3333333333333</v>
      </c>
      <c r="G70" s="345">
        <f t="shared" ref="G70:Q70" si="23">$D$70/12</f>
        <v>1583.3333333333333</v>
      </c>
      <c r="H70" s="345">
        <f t="shared" si="23"/>
        <v>1583.3333333333333</v>
      </c>
      <c r="I70" s="345">
        <f t="shared" si="23"/>
        <v>1583.3333333333333</v>
      </c>
      <c r="J70" s="345">
        <f t="shared" si="23"/>
        <v>1583.3333333333333</v>
      </c>
      <c r="K70" s="345">
        <f t="shared" si="23"/>
        <v>1583.3333333333333</v>
      </c>
      <c r="L70" s="345">
        <f t="shared" si="23"/>
        <v>1583.3333333333333</v>
      </c>
      <c r="M70" s="345">
        <f t="shared" si="23"/>
        <v>1583.3333333333333</v>
      </c>
      <c r="N70" s="345">
        <f t="shared" si="23"/>
        <v>1583.3333333333333</v>
      </c>
      <c r="O70" s="345">
        <f t="shared" si="23"/>
        <v>1583.3333333333333</v>
      </c>
      <c r="P70" s="345">
        <f t="shared" si="23"/>
        <v>1583.3333333333333</v>
      </c>
      <c r="Q70" s="345">
        <f t="shared" si="23"/>
        <v>1583.3333333333333</v>
      </c>
      <c r="R70" s="216"/>
      <c r="S70" s="323">
        <f t="shared" ref="S70:S71" si="24">SUM(F70:Q70)</f>
        <v>19000</v>
      </c>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row>
    <row r="71" spans="1:63" ht="15" thickTop="1" thickBot="1">
      <c r="A71" s="216"/>
      <c r="B71" s="229" t="s">
        <v>531</v>
      </c>
      <c r="C71" s="216"/>
      <c r="D71" s="319">
        <f>DASHBOARD!I54</f>
        <v>4100</v>
      </c>
      <c r="E71" s="216"/>
      <c r="F71" s="345">
        <f>$D$71/12</f>
        <v>341.66666666666669</v>
      </c>
      <c r="G71" s="345">
        <f t="shared" ref="G71:Q71" si="25">$D$71/12</f>
        <v>341.66666666666669</v>
      </c>
      <c r="H71" s="345">
        <f t="shared" si="25"/>
        <v>341.66666666666669</v>
      </c>
      <c r="I71" s="345">
        <f t="shared" si="25"/>
        <v>341.66666666666669</v>
      </c>
      <c r="J71" s="345">
        <f t="shared" si="25"/>
        <v>341.66666666666669</v>
      </c>
      <c r="K71" s="345">
        <f t="shared" si="25"/>
        <v>341.66666666666669</v>
      </c>
      <c r="L71" s="345">
        <f t="shared" si="25"/>
        <v>341.66666666666669</v>
      </c>
      <c r="M71" s="345">
        <f t="shared" si="25"/>
        <v>341.66666666666669</v>
      </c>
      <c r="N71" s="345">
        <f t="shared" si="25"/>
        <v>341.66666666666669</v>
      </c>
      <c r="O71" s="345">
        <f t="shared" si="25"/>
        <v>341.66666666666669</v>
      </c>
      <c r="P71" s="345">
        <f t="shared" si="25"/>
        <v>341.66666666666669</v>
      </c>
      <c r="Q71" s="345">
        <f t="shared" si="25"/>
        <v>341.66666666666669</v>
      </c>
      <c r="R71" s="216"/>
      <c r="S71" s="323">
        <f t="shared" si="24"/>
        <v>4099.9999999999991</v>
      </c>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row>
    <row r="72" spans="1:63" ht="15" thickTop="1" thickBot="1">
      <c r="A72" s="216"/>
      <c r="B72" s="229" t="s">
        <v>553</v>
      </c>
      <c r="C72" s="216"/>
      <c r="D72" s="325">
        <f>SUM(F61:Q61)*D54</f>
        <v>1293.75</v>
      </c>
      <c r="E72" s="216"/>
      <c r="F72" s="314">
        <f>$D$72/12</f>
        <v>107.8125</v>
      </c>
      <c r="G72" s="314">
        <f t="shared" ref="G72:Q72" si="26">$D$72/12</f>
        <v>107.8125</v>
      </c>
      <c r="H72" s="314">
        <f t="shared" si="26"/>
        <v>107.8125</v>
      </c>
      <c r="I72" s="314">
        <f t="shared" si="26"/>
        <v>107.8125</v>
      </c>
      <c r="J72" s="314">
        <f t="shared" si="26"/>
        <v>107.8125</v>
      </c>
      <c r="K72" s="314">
        <f t="shared" si="26"/>
        <v>107.8125</v>
      </c>
      <c r="L72" s="314">
        <f t="shared" si="26"/>
        <v>107.8125</v>
      </c>
      <c r="M72" s="314">
        <f t="shared" si="26"/>
        <v>107.8125</v>
      </c>
      <c r="N72" s="314">
        <f t="shared" si="26"/>
        <v>107.8125</v>
      </c>
      <c r="O72" s="314">
        <f t="shared" si="26"/>
        <v>107.8125</v>
      </c>
      <c r="P72" s="314">
        <f t="shared" si="26"/>
        <v>107.8125</v>
      </c>
      <c r="Q72" s="314">
        <f t="shared" si="26"/>
        <v>107.8125</v>
      </c>
      <c r="R72" s="216"/>
      <c r="S72" s="254"/>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row>
    <row r="73" spans="1:63" ht="15" thickTop="1" thickBot="1">
      <c r="A73" s="216"/>
      <c r="B73" s="229" t="s">
        <v>555</v>
      </c>
      <c r="C73" s="216"/>
      <c r="D73" s="333">
        <f>D61/3</f>
        <v>2500</v>
      </c>
      <c r="E73" s="338"/>
      <c r="F73" s="344"/>
      <c r="G73" s="344"/>
      <c r="H73" s="344"/>
      <c r="I73" s="344"/>
      <c r="J73" s="344"/>
      <c r="K73" s="344"/>
      <c r="L73" s="344"/>
      <c r="M73" s="344"/>
      <c r="N73" s="344"/>
      <c r="O73" s="344"/>
      <c r="P73" s="344"/>
      <c r="Q73" s="344">
        <f>D73</f>
        <v>2500</v>
      </c>
      <c r="R73" s="338"/>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row>
    <row r="74" spans="1:63" ht="15" thickTop="1" thickBot="1">
      <c r="A74" s="216"/>
      <c r="B74" s="229" t="s">
        <v>487</v>
      </c>
      <c r="C74" s="216"/>
      <c r="D74" s="326">
        <f>DASHBOARD!I64</f>
        <v>1135.875</v>
      </c>
      <c r="E74" s="216"/>
      <c r="F74" s="314"/>
      <c r="G74" s="314"/>
      <c r="H74" s="314"/>
      <c r="I74" s="314"/>
      <c r="J74" s="314"/>
      <c r="K74" s="314"/>
      <c r="L74" s="314"/>
      <c r="M74" s="314"/>
      <c r="N74" s="314"/>
      <c r="O74" s="314"/>
      <c r="P74" s="314"/>
      <c r="Q74" s="314">
        <f>D74</f>
        <v>1135.875</v>
      </c>
      <c r="R74" s="216"/>
      <c r="S74" s="254"/>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row>
    <row r="75" spans="1:63" ht="15" thickTop="1" thickBot="1">
      <c r="A75" s="216"/>
      <c r="B75" s="229" t="s">
        <v>547</v>
      </c>
      <c r="C75" s="216"/>
      <c r="D75" s="254"/>
      <c r="E75" s="216"/>
      <c r="F75" s="229"/>
      <c r="G75" s="314">
        <f t="shared" ref="G75:Q75" si="27">F76</f>
        <v>5732.8125</v>
      </c>
      <c r="H75" s="314">
        <f t="shared" si="27"/>
        <v>7765.625</v>
      </c>
      <c r="I75" s="314">
        <f t="shared" si="27"/>
        <v>9798.4375</v>
      </c>
      <c r="J75" s="314">
        <f t="shared" si="27"/>
        <v>11831.25</v>
      </c>
      <c r="K75" s="314">
        <f t="shared" si="27"/>
        <v>13864.0625</v>
      </c>
      <c r="L75" s="314">
        <f t="shared" si="27"/>
        <v>15896.875</v>
      </c>
      <c r="M75" s="314">
        <f t="shared" si="27"/>
        <v>17929.6875</v>
      </c>
      <c r="N75" s="314">
        <f t="shared" si="27"/>
        <v>19962.5</v>
      </c>
      <c r="O75" s="314">
        <f t="shared" si="27"/>
        <v>21995.3125</v>
      </c>
      <c r="P75" s="314">
        <f t="shared" si="27"/>
        <v>24028.125</v>
      </c>
      <c r="Q75" s="314">
        <f t="shared" si="27"/>
        <v>26060.9375</v>
      </c>
      <c r="R75" s="216"/>
      <c r="S75" s="254"/>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row>
    <row r="76" spans="1:63" s="330" customFormat="1" ht="15" thickTop="1" thickBot="1">
      <c r="A76" s="313"/>
      <c r="B76" s="231" t="s">
        <v>19</v>
      </c>
      <c r="C76" s="216"/>
      <c r="D76" s="254"/>
      <c r="E76" s="216"/>
      <c r="F76" s="323">
        <f>SUM(F69:F75)</f>
        <v>5732.8125</v>
      </c>
      <c r="G76" s="323">
        <f t="shared" ref="G76:Q76" si="28">SUM(G69:G75)</f>
        <v>7765.625</v>
      </c>
      <c r="H76" s="323">
        <f t="shared" si="28"/>
        <v>9798.4375</v>
      </c>
      <c r="I76" s="323">
        <f t="shared" si="28"/>
        <v>11831.25</v>
      </c>
      <c r="J76" s="323">
        <f t="shared" si="28"/>
        <v>13864.0625</v>
      </c>
      <c r="K76" s="323">
        <f t="shared" si="28"/>
        <v>15896.875</v>
      </c>
      <c r="L76" s="323">
        <f t="shared" si="28"/>
        <v>17929.6875</v>
      </c>
      <c r="M76" s="323">
        <f t="shared" si="28"/>
        <v>19962.5</v>
      </c>
      <c r="N76" s="323">
        <f t="shared" si="28"/>
        <v>21995.3125</v>
      </c>
      <c r="O76" s="323">
        <f t="shared" si="28"/>
        <v>24028.125</v>
      </c>
      <c r="P76" s="323">
        <f t="shared" si="28"/>
        <v>26060.9375</v>
      </c>
      <c r="Q76" s="323">
        <f t="shared" si="28"/>
        <v>31729.625</v>
      </c>
      <c r="R76" s="216"/>
      <c r="S76" s="322"/>
      <c r="T76" s="216"/>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row>
    <row r="77" spans="1:63" s="329" customFormat="1" ht="15" thickTop="1" thickBot="1">
      <c r="A77" s="216"/>
      <c r="B77" s="254"/>
      <c r="C77" s="216"/>
      <c r="D77" s="317"/>
      <c r="E77" s="216"/>
      <c r="F77" s="254"/>
      <c r="G77" s="254"/>
      <c r="H77" s="254"/>
      <c r="I77" s="254"/>
      <c r="J77" s="254"/>
      <c r="K77" s="254"/>
      <c r="L77" s="254"/>
      <c r="M77" s="254"/>
      <c r="N77" s="254"/>
      <c r="O77" s="254"/>
      <c r="P77" s="254"/>
      <c r="Q77" s="254"/>
      <c r="R77" s="216"/>
      <c r="S77" s="254"/>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row>
    <row r="78" spans="1:63" s="330" customFormat="1" ht="15" thickTop="1" thickBot="1">
      <c r="A78" s="313"/>
      <c r="B78" s="231" t="s">
        <v>546</v>
      </c>
      <c r="C78" s="216"/>
      <c r="D78" s="254"/>
      <c r="E78" s="216"/>
      <c r="F78" s="327">
        <f t="shared" ref="F78:Q78" si="29">F66-F76</f>
        <v>2517.1875</v>
      </c>
      <c r="G78" s="327">
        <f t="shared" si="29"/>
        <v>484.375</v>
      </c>
      <c r="H78" s="327">
        <f t="shared" si="29"/>
        <v>868.22916666666788</v>
      </c>
      <c r="I78" s="327">
        <f t="shared" si="29"/>
        <v>1252.0833333333358</v>
      </c>
      <c r="J78" s="327">
        <f t="shared" si="29"/>
        <v>1635.9375000000036</v>
      </c>
      <c r="K78" s="327">
        <f t="shared" si="29"/>
        <v>2019.7916666666715</v>
      </c>
      <c r="L78" s="327">
        <f t="shared" si="29"/>
        <v>2403.6458333333394</v>
      </c>
      <c r="M78" s="327">
        <f t="shared" si="29"/>
        <v>2787.5000000000073</v>
      </c>
      <c r="N78" s="327">
        <f t="shared" si="29"/>
        <v>3171.3541666666752</v>
      </c>
      <c r="O78" s="327">
        <f t="shared" si="29"/>
        <v>3555.208333333343</v>
      </c>
      <c r="P78" s="327">
        <f t="shared" si="29"/>
        <v>3939.0625000000109</v>
      </c>
      <c r="Q78" s="327">
        <f t="shared" si="29"/>
        <v>687.04166666667879</v>
      </c>
      <c r="R78" s="216"/>
      <c r="S78" s="322"/>
      <c r="T78" s="216"/>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3"/>
    </row>
    <row r="79" spans="1:63" s="329" customFormat="1" ht="15" thickTop="1" thickBot="1">
      <c r="A79" s="216"/>
      <c r="B79" s="254"/>
      <c r="C79" s="216"/>
      <c r="D79" s="317"/>
      <c r="E79" s="216"/>
      <c r="F79" s="324"/>
      <c r="G79" s="324"/>
      <c r="H79" s="254"/>
      <c r="I79" s="254"/>
      <c r="J79" s="254"/>
      <c r="K79" s="254"/>
      <c r="L79" s="254"/>
      <c r="M79" s="254"/>
      <c r="N79" s="254"/>
      <c r="O79" s="254"/>
      <c r="P79" s="254"/>
      <c r="Q79" s="254"/>
      <c r="R79" s="216"/>
      <c r="S79" s="254"/>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row>
    <row r="80" spans="1:63" s="216" customFormat="1" ht="15" thickTop="1" thickBot="1"/>
    <row r="81" spans="1:32" ht="15" thickTop="1" thickBot="1">
      <c r="A81" s="216"/>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row>
    <row r="82" spans="1:32" ht="15" thickTop="1" thickBot="1">
      <c r="A82" s="216"/>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row>
    <row r="83" spans="1:32" ht="15" thickTop="1" thickBot="1">
      <c r="A83" s="216"/>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row>
    <row r="84" spans="1:32" ht="15" thickTop="1" thickBot="1">
      <c r="A84" s="216"/>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row>
    <row r="85" spans="1:32" ht="15" thickTop="1" thickBot="1">
      <c r="A85" s="216"/>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row>
    <row r="86" spans="1:32" ht="15" thickTop="1" thickBot="1">
      <c r="A86" s="216"/>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row>
    <row r="87" spans="1:32" ht="15" thickTop="1" thickBot="1">
      <c r="A87" s="216"/>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row>
    <row r="88" spans="1:32" ht="15" thickTop="1" thickBot="1">
      <c r="A88" s="216"/>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row>
    <row r="89" spans="1:32" ht="15" thickTop="1" thickBot="1">
      <c r="A89" s="216"/>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row>
    <row r="90" spans="1:32" ht="15" thickTop="1" thickBot="1">
      <c r="A90" s="216"/>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row>
    <row r="91" spans="1:32" s="216" customFormat="1" ht="15" thickTop="1" thickBot="1"/>
    <row r="92" spans="1:32" s="216" customFormat="1" ht="15" thickTop="1" thickBot="1"/>
    <row r="93" spans="1:32" s="216" customFormat="1" ht="15" thickTop="1" thickBot="1"/>
    <row r="94" spans="1:32" s="216" customFormat="1" ht="15" thickTop="1" thickBot="1"/>
    <row r="95" spans="1:32" s="216" customFormat="1" ht="15" thickTop="1" thickBot="1"/>
    <row r="96" spans="1:32" s="216" customFormat="1" ht="15" thickTop="1" thickBot="1"/>
    <row r="97" s="216" customFormat="1" ht="15" thickTop="1" thickBot="1"/>
    <row r="98" s="216" customFormat="1" ht="15" thickTop="1" thickBot="1"/>
    <row r="99" s="216" customFormat="1" ht="15" thickTop="1" thickBot="1"/>
    <row r="100" s="216" customFormat="1" ht="15" thickTop="1" thickBot="1"/>
    <row r="101" s="216" customFormat="1" ht="15" thickTop="1" thickBot="1"/>
    <row r="102" s="216" customFormat="1" ht="15" thickTop="1" thickBot="1"/>
    <row r="103" s="216" customFormat="1" ht="15" thickTop="1" thickBot="1"/>
    <row r="104" s="216" customFormat="1" ht="15" thickTop="1" thickBot="1"/>
    <row r="105" s="216" customFormat="1" ht="15" thickTop="1" thickBot="1"/>
    <row r="106" s="216" customFormat="1" ht="15" thickTop="1" thickBot="1"/>
    <row r="107" s="216" customFormat="1" ht="15" thickTop="1" thickBot="1"/>
    <row r="108" s="216" customFormat="1" ht="15" thickTop="1" thickBot="1"/>
    <row r="109" s="216" customFormat="1" ht="15" thickTop="1" thickBot="1"/>
    <row r="110" s="216" customFormat="1" ht="15" thickTop="1" thickBot="1"/>
    <row r="111" s="216" customFormat="1" ht="15" thickTop="1" thickBot="1"/>
    <row r="112" s="216" customFormat="1" ht="15" thickTop="1" thickBot="1"/>
    <row r="113" s="216" customFormat="1" ht="15" thickTop="1" thickBot="1"/>
    <row r="114" s="216" customFormat="1" ht="15" thickTop="1" thickBot="1"/>
    <row r="115" s="216" customFormat="1" ht="15" thickTop="1" thickBot="1"/>
    <row r="116" s="216" customFormat="1" ht="15" thickTop="1" thickBot="1"/>
    <row r="117" s="216" customFormat="1" ht="15" thickTop="1" thickBot="1"/>
    <row r="118" s="216" customFormat="1" ht="15" thickTop="1" thickBot="1"/>
    <row r="119" s="216" customFormat="1" ht="15" thickTop="1" thickBot="1"/>
    <row r="120" s="216" customFormat="1" ht="15" thickTop="1" thickBot="1"/>
    <row r="121" s="216" customFormat="1" ht="15" thickTop="1" thickBot="1"/>
    <row r="122" s="216" customFormat="1" ht="15" thickTop="1" thickBot="1"/>
    <row r="123" s="216" customFormat="1" ht="15" thickTop="1" thickBot="1"/>
    <row r="124" s="216" customFormat="1" ht="15" thickTop="1" thickBot="1"/>
    <row r="125" s="216" customFormat="1" ht="15" thickTop="1" thickBot="1"/>
    <row r="126" s="216" customFormat="1" ht="15" thickTop="1" thickBot="1"/>
    <row r="127" s="216" customFormat="1" ht="15" thickTop="1" thickBot="1"/>
    <row r="128" s="216" customFormat="1" ht="15" thickTop="1" thickBot="1"/>
    <row r="129" s="216" customFormat="1" ht="15" thickTop="1" thickBot="1"/>
    <row r="130" s="216" customFormat="1" ht="15" thickTop="1" thickBot="1"/>
    <row r="131" s="216" customFormat="1" ht="15" thickTop="1" thickBot="1"/>
    <row r="132" s="216" customFormat="1" ht="15" thickTop="1" thickBot="1"/>
    <row r="133" s="216" customFormat="1" ht="15" thickTop="1" thickBot="1"/>
    <row r="134" s="216" customFormat="1" ht="15" thickTop="1" thickBot="1"/>
    <row r="135" s="216" customFormat="1" ht="15" thickTop="1" thickBot="1"/>
    <row r="136" ht="14" thickTop="1"/>
  </sheetData>
  <sheetProtection password="CEBE" sheet="1" objects="1" scenarios="1"/>
  <conditionalFormatting sqref="S23:S25">
    <cfRule type="cellIs" dxfId="3" priority="5" operator="notEqual">
      <formula>D23</formula>
    </cfRule>
  </conditionalFormatting>
  <conditionalFormatting sqref="S18">
    <cfRule type="cellIs" dxfId="2" priority="4" operator="notEqual">
      <formula>D18</formula>
    </cfRule>
  </conditionalFormatting>
  <conditionalFormatting sqref="S69:S71">
    <cfRule type="cellIs" dxfId="1" priority="2" operator="notEqual">
      <formula>D69</formula>
    </cfRule>
  </conditionalFormatting>
  <conditionalFormatting sqref="S64">
    <cfRule type="cellIs" dxfId="0" priority="1" operator="notEqual">
      <formula>D64</formula>
    </cfRule>
  </conditionalFormatting>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B1:L72"/>
  <sheetViews>
    <sheetView zoomScale="125" zoomScaleNormal="125" zoomScalePageLayoutView="125" workbookViewId="0">
      <selection activeCell="E4" sqref="E4"/>
    </sheetView>
  </sheetViews>
  <sheetFormatPr baseColWidth="10" defaultColWidth="10.875" defaultRowHeight="17" thickTop="1" thickBottom="1" x14ac:dyDescent="0"/>
  <cols>
    <col min="1" max="1" width="3" style="214" customWidth="1"/>
    <col min="2" max="2" width="19.375" style="214" customWidth="1"/>
    <col min="3" max="6" width="13.375" style="214" customWidth="1"/>
    <col min="7" max="7" width="4.375" style="214" customWidth="1"/>
    <col min="8" max="8" width="19.5" style="214" customWidth="1"/>
    <col min="9" max="12" width="13.375" style="214" customWidth="1"/>
    <col min="13" max="13" width="11.875" style="214" customWidth="1"/>
    <col min="14" max="16" width="12" style="214" customWidth="1"/>
    <col min="17" max="20" width="10.875" style="214"/>
    <col min="21" max="21" width="11.625" style="214" customWidth="1"/>
    <col min="22" max="25" width="10.875" style="214"/>
    <col min="26" max="26" width="11.875" style="214" customWidth="1"/>
    <col min="27" max="16384" width="10.875" style="214"/>
  </cols>
  <sheetData>
    <row r="1" spans="2:12" ht="18" customHeight="1" thickTop="1" thickBot="1"/>
    <row r="2" spans="2:12" ht="56" customHeight="1" thickTop="1" thickBot="1"/>
    <row r="3" spans="2:12" ht="97" customHeight="1" thickTop="1" thickBot="1"/>
    <row r="4" spans="2:12" ht="14" customHeight="1" thickTop="1" thickBot="1"/>
    <row r="5" spans="2:12" thickTop="1" thickBot="1">
      <c r="B5" s="203" t="s">
        <v>473</v>
      </c>
      <c r="H5" s="203" t="s">
        <v>494</v>
      </c>
      <c r="L5" s="216"/>
    </row>
    <row r="6" spans="2:12" ht="19" customHeight="1" thickTop="1" thickBot="1">
      <c r="H6" s="222"/>
      <c r="I6" s="222"/>
      <c r="J6" s="222"/>
      <c r="K6" s="222"/>
    </row>
    <row r="7" spans="2:12" ht="15" customHeight="1" thickTop="1" thickBot="1">
      <c r="C7" s="255" t="s">
        <v>528</v>
      </c>
      <c r="D7" s="249" t="s">
        <v>469</v>
      </c>
      <c r="E7" s="249" t="s">
        <v>470</v>
      </c>
      <c r="F7" s="249" t="s">
        <v>471</v>
      </c>
      <c r="H7" s="222"/>
      <c r="I7" s="247" t="s">
        <v>528</v>
      </c>
      <c r="J7" s="250" t="s">
        <v>469</v>
      </c>
      <c r="K7" s="250" t="s">
        <v>470</v>
      </c>
      <c r="L7" s="250" t="s">
        <v>471</v>
      </c>
    </row>
    <row r="8" spans="2:12" ht="15" customHeight="1" thickTop="1" thickBot="1">
      <c r="B8" s="249" t="s">
        <v>501</v>
      </c>
      <c r="C8" s="304">
        <v>0</v>
      </c>
      <c r="D8" s="301">
        <f t="shared" ref="D8:F8" si="0">C39</f>
        <v>0</v>
      </c>
      <c r="E8" s="301">
        <f t="shared" si="0"/>
        <v>0</v>
      </c>
      <c r="F8" s="301">
        <f t="shared" si="0"/>
        <v>0</v>
      </c>
      <c r="H8" s="250" t="s">
        <v>501</v>
      </c>
      <c r="I8" s="251">
        <v>1E-4</v>
      </c>
      <c r="J8" s="251">
        <f>I39</f>
        <v>29000</v>
      </c>
      <c r="K8" s="251">
        <f>J39</f>
        <v>42500</v>
      </c>
      <c r="L8" s="251">
        <f>K39</f>
        <v>54000</v>
      </c>
    </row>
    <row r="9" spans="2:12" ht="15" customHeight="1" thickTop="1" thickBot="1">
      <c r="B9" s="249" t="s">
        <v>513</v>
      </c>
      <c r="C9" s="304">
        <v>0</v>
      </c>
      <c r="D9" s="301">
        <f>C40+C54+C60+C64</f>
        <v>0</v>
      </c>
      <c r="E9" s="301">
        <f>D40+D54+D60+D64</f>
        <v>0</v>
      </c>
      <c r="F9" s="301">
        <f>E40+E54+E60+E64</f>
        <v>0</v>
      </c>
      <c r="H9" s="250" t="s">
        <v>513</v>
      </c>
      <c r="I9" s="251">
        <v>1E-4</v>
      </c>
      <c r="J9" s="251">
        <f>I40+I54+I60+I64</f>
        <v>26349.625</v>
      </c>
      <c r="K9" s="251">
        <f>J40+J54+J60+J64</f>
        <v>38603.625</v>
      </c>
      <c r="L9" s="251">
        <f>K40+K54+K60+K64</f>
        <v>47653.625</v>
      </c>
    </row>
    <row r="10" spans="2:12" ht="15" customHeight="1" thickTop="1" thickBot="1">
      <c r="B10" s="249" t="s">
        <v>514</v>
      </c>
      <c r="C10" s="304">
        <v>0</v>
      </c>
      <c r="D10" s="301">
        <f>C66</f>
        <v>0</v>
      </c>
      <c r="E10" s="301">
        <f t="shared" ref="E10:F10" si="1">D66</f>
        <v>0</v>
      </c>
      <c r="F10" s="301">
        <f t="shared" si="1"/>
        <v>0</v>
      </c>
      <c r="H10" s="250" t="s">
        <v>514</v>
      </c>
      <c r="I10" s="251">
        <v>1E-4</v>
      </c>
      <c r="J10" s="251">
        <f>I66</f>
        <v>2650.375</v>
      </c>
      <c r="K10" s="251">
        <f>J66</f>
        <v>3896.375</v>
      </c>
      <c r="L10" s="251">
        <f>K66</f>
        <v>6346.375</v>
      </c>
    </row>
    <row r="11" spans="2:12" ht="15" customHeight="1" thickTop="1" thickBot="1">
      <c r="B11" s="252"/>
      <c r="C11" s="252"/>
      <c r="D11" s="216"/>
      <c r="E11" s="216"/>
      <c r="F11" s="216"/>
      <c r="H11" s="253"/>
      <c r="I11" s="254"/>
      <c r="J11" s="254"/>
      <c r="K11" s="254"/>
    </row>
    <row r="12" spans="2:12" ht="15" customHeight="1" thickTop="1" thickBot="1">
      <c r="B12" s="255" t="s">
        <v>476</v>
      </c>
      <c r="C12" s="255" t="s">
        <v>528</v>
      </c>
      <c r="D12" s="249" t="s">
        <v>469</v>
      </c>
      <c r="E12" s="249" t="s">
        <v>470</v>
      </c>
      <c r="F12" s="249" t="s">
        <v>471</v>
      </c>
      <c r="H12" s="247" t="s">
        <v>476</v>
      </c>
      <c r="I12" s="247" t="s">
        <v>528</v>
      </c>
      <c r="J12" s="250" t="s">
        <v>469</v>
      </c>
      <c r="K12" s="250" t="s">
        <v>470</v>
      </c>
      <c r="L12" s="250" t="s">
        <v>471</v>
      </c>
    </row>
    <row r="13" spans="2:12" ht="15" customHeight="1" thickTop="1" thickBot="1">
      <c r="B13" s="249" t="s">
        <v>501</v>
      </c>
      <c r="C13" s="304">
        <v>0</v>
      </c>
      <c r="D13" s="301">
        <f>D8</f>
        <v>0</v>
      </c>
      <c r="E13" s="301">
        <f>D13+E8</f>
        <v>0</v>
      </c>
      <c r="F13" s="301">
        <f>E13+F8</f>
        <v>0</v>
      </c>
      <c r="H13" s="250" t="s">
        <v>501</v>
      </c>
      <c r="I13" s="251">
        <v>1E-4</v>
      </c>
      <c r="J13" s="251">
        <f>J8</f>
        <v>29000</v>
      </c>
      <c r="K13" s="251">
        <f>J13+K8</f>
        <v>71500</v>
      </c>
      <c r="L13" s="251">
        <f>K13+L8</f>
        <v>125500</v>
      </c>
    </row>
    <row r="14" spans="2:12" ht="15" customHeight="1" thickTop="1" thickBot="1">
      <c r="B14" s="249" t="s">
        <v>513</v>
      </c>
      <c r="C14" s="304">
        <v>0</v>
      </c>
      <c r="D14" s="301">
        <f>D9</f>
        <v>0</v>
      </c>
      <c r="E14" s="301">
        <f>D14+E9</f>
        <v>0</v>
      </c>
      <c r="F14" s="301">
        <f>E14+F9</f>
        <v>0</v>
      </c>
      <c r="H14" s="250" t="s">
        <v>513</v>
      </c>
      <c r="I14" s="251">
        <v>1E-4</v>
      </c>
      <c r="J14" s="251">
        <f>J9</f>
        <v>26349.625</v>
      </c>
      <c r="K14" s="251">
        <f>J14+K9</f>
        <v>64953.25</v>
      </c>
      <c r="L14" s="251">
        <f>K14+L9</f>
        <v>112606.875</v>
      </c>
    </row>
    <row r="15" spans="2:12" ht="15" customHeight="1" thickTop="1" thickBot="1">
      <c r="B15" s="249" t="s">
        <v>514</v>
      </c>
      <c r="C15" s="304">
        <v>0</v>
      </c>
      <c r="D15" s="301">
        <f>C66</f>
        <v>0</v>
      </c>
      <c r="E15" s="301">
        <f>E13-E14</f>
        <v>0</v>
      </c>
      <c r="F15" s="301">
        <f>F13-F14</f>
        <v>0</v>
      </c>
      <c r="H15" s="250" t="s">
        <v>514</v>
      </c>
      <c r="I15" s="251">
        <v>1E-4</v>
      </c>
      <c r="J15" s="251">
        <f>J13-J14</f>
        <v>2650.375</v>
      </c>
      <c r="K15" s="251">
        <f>K13-K14</f>
        <v>6546.75</v>
      </c>
      <c r="L15" s="251">
        <f>L13-L14</f>
        <v>12893.125</v>
      </c>
    </row>
    <row r="16" spans="2:12" ht="15" customHeight="1" thickTop="1" thickBot="1"/>
    <row r="17" ht="14" customHeight="1" thickTop="1" thickBot="1"/>
    <row r="36" spans="2:11" thickTop="1" thickBot="1">
      <c r="B36" s="357" t="s">
        <v>526</v>
      </c>
      <c r="C36" s="358"/>
      <c r="D36" s="358"/>
      <c r="E36" s="359"/>
      <c r="G36" s="217"/>
      <c r="H36" s="357" t="s">
        <v>500</v>
      </c>
      <c r="I36" s="358"/>
      <c r="J36" s="358"/>
      <c r="K36" s="359"/>
    </row>
    <row r="37" spans="2:11" thickTop="1" thickBot="1">
      <c r="B37" s="256"/>
      <c r="C37" s="257"/>
      <c r="D37" s="257"/>
      <c r="E37" s="258"/>
      <c r="G37" s="305"/>
      <c r="H37" s="257"/>
      <c r="I37" s="258"/>
    </row>
    <row r="38" spans="2:11" thickTop="1" thickBot="1">
      <c r="B38" s="259"/>
      <c r="C38" s="291" t="s">
        <v>469</v>
      </c>
      <c r="D38" s="291" t="s">
        <v>470</v>
      </c>
      <c r="E38" s="291" t="s">
        <v>471</v>
      </c>
      <c r="H38" s="260"/>
      <c r="I38" s="292" t="s">
        <v>469</v>
      </c>
      <c r="J38" s="292" t="s">
        <v>470</v>
      </c>
      <c r="K38" s="292" t="s">
        <v>471</v>
      </c>
    </row>
    <row r="39" spans="2:11" thickTop="1" thickBot="1">
      <c r="B39" s="259" t="s">
        <v>511</v>
      </c>
      <c r="C39" s="293">
        <f>SALES!$E$12</f>
        <v>0</v>
      </c>
      <c r="D39" s="293">
        <f>SALES!$H$12</f>
        <v>0</v>
      </c>
      <c r="E39" s="293">
        <f>SALES!$K$12</f>
        <v>0</v>
      </c>
      <c r="H39" s="260" t="s">
        <v>511</v>
      </c>
      <c r="I39" s="262">
        <f>SALES!$E$22</f>
        <v>29000</v>
      </c>
      <c r="J39" s="262">
        <f>SALES!$H$22</f>
        <v>42500</v>
      </c>
      <c r="K39" s="262">
        <f>SALES!$K$22</f>
        <v>54000</v>
      </c>
    </row>
    <row r="40" spans="2:11" thickTop="1" thickBot="1">
      <c r="B40" s="259" t="s">
        <v>480</v>
      </c>
      <c r="C40" s="293">
        <f>'RAW MATERIALS'!E12</f>
        <v>0</v>
      </c>
      <c r="D40" s="293">
        <f>'RAW MATERIALS'!H12</f>
        <v>0</v>
      </c>
      <c r="E40" s="293">
        <f>'RAW MATERIALS'!K12</f>
        <v>0</v>
      </c>
      <c r="H40" s="260" t="s">
        <v>480</v>
      </c>
      <c r="I40" s="262">
        <f>'RAW MATERIALS'!E22</f>
        <v>19000</v>
      </c>
      <c r="J40" s="262">
        <f>'RAW MATERIALS'!H22</f>
        <v>30000</v>
      </c>
      <c r="K40" s="262">
        <f>'RAW MATERIALS'!K22</f>
        <v>38000</v>
      </c>
    </row>
    <row r="41" spans="2:11" thickTop="1" thickBot="1">
      <c r="B41" s="264" t="s">
        <v>481</v>
      </c>
      <c r="C41" s="341">
        <f>C39-C40</f>
        <v>0</v>
      </c>
      <c r="D41" s="341">
        <f>D39-D40</f>
        <v>0</v>
      </c>
      <c r="E41" s="341">
        <f>E39-E40</f>
        <v>0</v>
      </c>
      <c r="H41" s="265" t="s">
        <v>481</v>
      </c>
      <c r="I41" s="261">
        <f>I39-I40</f>
        <v>10000</v>
      </c>
      <c r="J41" s="261">
        <f>J39-J40</f>
        <v>12500</v>
      </c>
      <c r="K41" s="261">
        <f>K39-K40</f>
        <v>16000</v>
      </c>
    </row>
    <row r="42" spans="2:11" thickTop="1" thickBot="1">
      <c r="B42" s="259"/>
      <c r="C42" s="293"/>
      <c r="D42" s="293"/>
      <c r="E42" s="293"/>
      <c r="H42" s="260"/>
      <c r="I42" s="262"/>
      <c r="J42" s="262"/>
      <c r="K42" s="262"/>
    </row>
    <row r="43" spans="2:11" thickTop="1" thickBot="1">
      <c r="B43" s="266" t="str">
        <f>OVERHEAD!B10</f>
        <v>Own salary</v>
      </c>
      <c r="C43" s="293">
        <f>OVERHEAD!E10</f>
        <v>0</v>
      </c>
      <c r="D43" s="293">
        <f>OVERHEAD!H10</f>
        <v>0</v>
      </c>
      <c r="E43" s="293">
        <f>OVERHEAD!K10</f>
        <v>0</v>
      </c>
      <c r="H43" s="267" t="str">
        <f>OVERHEAD!B28</f>
        <v>Own salary</v>
      </c>
      <c r="I43" s="267">
        <f>OVERHEAD!E28</f>
        <v>1200</v>
      </c>
      <c r="J43" s="267">
        <f>OVERHEAD!H28</f>
        <v>1200</v>
      </c>
      <c r="K43" s="267">
        <f>OVERHEAD!K28</f>
        <v>1200</v>
      </c>
    </row>
    <row r="44" spans="2:11" thickTop="1" thickBot="1">
      <c r="B44" s="266" t="str">
        <f>OVERHEAD!B11</f>
        <v>Low educated staff</v>
      </c>
      <c r="C44" s="293">
        <f>OVERHEAD!E11</f>
        <v>0</v>
      </c>
      <c r="D44" s="293">
        <f>OVERHEAD!H11</f>
        <v>0</v>
      </c>
      <c r="E44" s="293">
        <f>OVERHEAD!K11</f>
        <v>0</v>
      </c>
      <c r="H44" s="267" t="str">
        <f>OVERHEAD!B29</f>
        <v>Low educated staff</v>
      </c>
      <c r="I44" s="267">
        <f>OVERHEAD!E29</f>
        <v>1200</v>
      </c>
      <c r="J44" s="267">
        <f>OVERHEAD!H29</f>
        <v>1200</v>
      </c>
      <c r="K44" s="267">
        <f>OVERHEAD!K29</f>
        <v>1200</v>
      </c>
    </row>
    <row r="45" spans="2:11" thickTop="1" thickBot="1">
      <c r="B45" s="266" t="str">
        <f>OVERHEAD!B12</f>
        <v>High educated staff</v>
      </c>
      <c r="C45" s="293">
        <f>OVERHEAD!E12</f>
        <v>0</v>
      </c>
      <c r="D45" s="293">
        <f>OVERHEAD!H12</f>
        <v>0</v>
      </c>
      <c r="E45" s="293">
        <f>OVERHEAD!K12</f>
        <v>0</v>
      </c>
      <c r="H45" s="267" t="str">
        <f>OVERHEAD!B30</f>
        <v>High educated staff</v>
      </c>
      <c r="I45" s="267">
        <f>OVERHEAD!E30</f>
        <v>0</v>
      </c>
      <c r="J45" s="267">
        <f>OVERHEAD!H30</f>
        <v>0</v>
      </c>
      <c r="K45" s="267">
        <f>OVERHEAD!K30</f>
        <v>0</v>
      </c>
    </row>
    <row r="46" spans="2:11" thickTop="1" thickBot="1">
      <c r="B46" s="266" t="str">
        <f>OVERHEAD!B13</f>
        <v>Land</v>
      </c>
      <c r="C46" s="293">
        <f>OVERHEAD!E13</f>
        <v>0</v>
      </c>
      <c r="D46" s="293">
        <f>OVERHEAD!H13</f>
        <v>0</v>
      </c>
      <c r="E46" s="293">
        <f>OVERHEAD!K13</f>
        <v>0</v>
      </c>
      <c r="H46" s="267" t="str">
        <f>OVERHEAD!B31</f>
        <v>Land</v>
      </c>
      <c r="I46" s="267">
        <f>OVERHEAD!E31</f>
        <v>0</v>
      </c>
      <c r="J46" s="267">
        <f>OVERHEAD!H31</f>
        <v>0</v>
      </c>
      <c r="K46" s="267">
        <f>OVERHEAD!K31</f>
        <v>0</v>
      </c>
    </row>
    <row r="47" spans="2:11" thickTop="1" thickBot="1">
      <c r="B47" s="266" t="str">
        <f>OVERHEAD!B14</f>
        <v>Building</v>
      </c>
      <c r="C47" s="293">
        <f>OVERHEAD!E14</f>
        <v>0</v>
      </c>
      <c r="D47" s="293">
        <f>OVERHEAD!H14</f>
        <v>0</v>
      </c>
      <c r="E47" s="293">
        <f>OVERHEAD!K14</f>
        <v>0</v>
      </c>
      <c r="H47" s="267" t="str">
        <f>OVERHEAD!B32</f>
        <v>Building</v>
      </c>
      <c r="I47" s="267">
        <f>OVERHEAD!E32</f>
        <v>750</v>
      </c>
      <c r="J47" s="267">
        <f>OVERHEAD!H32</f>
        <v>750</v>
      </c>
      <c r="K47" s="267">
        <f>OVERHEAD!K32</f>
        <v>750</v>
      </c>
    </row>
    <row r="48" spans="2:11" thickTop="1" thickBot="1">
      <c r="B48" s="266" t="str">
        <f>OVERHEAD!B15</f>
        <v>Electricity</v>
      </c>
      <c r="C48" s="293">
        <f>OVERHEAD!E15</f>
        <v>0</v>
      </c>
      <c r="D48" s="293">
        <f>OVERHEAD!H15</f>
        <v>0</v>
      </c>
      <c r="E48" s="293">
        <f>OVERHEAD!K15</f>
        <v>0</v>
      </c>
      <c r="H48" s="267" t="str">
        <f>OVERHEAD!B33</f>
        <v>Electricity (kw)</v>
      </c>
      <c r="I48" s="267">
        <f>OVERHEAD!E33</f>
        <v>150</v>
      </c>
      <c r="J48" s="267">
        <f>OVERHEAD!H33</f>
        <v>150</v>
      </c>
      <c r="K48" s="267">
        <f>OVERHEAD!K33</f>
        <v>150</v>
      </c>
    </row>
    <row r="49" spans="2:11" thickTop="1" thickBot="1">
      <c r="B49" s="266" t="str">
        <f>OVERHEAD!B16</f>
        <v>Marketing</v>
      </c>
      <c r="C49" s="293">
        <f>OVERHEAD!E16</f>
        <v>0</v>
      </c>
      <c r="D49" s="293">
        <f>OVERHEAD!H16</f>
        <v>0</v>
      </c>
      <c r="E49" s="293">
        <f>OVERHEAD!K16</f>
        <v>0</v>
      </c>
      <c r="H49" s="267" t="str">
        <f>OVERHEAD!B34</f>
        <v>Marketing</v>
      </c>
      <c r="I49" s="267">
        <f>OVERHEAD!E34</f>
        <v>500</v>
      </c>
      <c r="J49" s="267">
        <f>OVERHEAD!H34</f>
        <v>500</v>
      </c>
      <c r="K49" s="267">
        <f>OVERHEAD!K34</f>
        <v>500</v>
      </c>
    </row>
    <row r="50" spans="2:11" thickTop="1" thickBot="1">
      <c r="B50" s="266" t="str">
        <f>OVERHEAD!B17</f>
        <v>Others</v>
      </c>
      <c r="C50" s="293">
        <f>OVERHEAD!E17</f>
        <v>0</v>
      </c>
      <c r="D50" s="293">
        <f>OVERHEAD!H17</f>
        <v>0</v>
      </c>
      <c r="E50" s="293">
        <f>OVERHEAD!K17</f>
        <v>0</v>
      </c>
      <c r="H50" s="267" t="str">
        <f>OVERHEAD!B35</f>
        <v>Others</v>
      </c>
      <c r="I50" s="267">
        <f>OVERHEAD!E35</f>
        <v>300</v>
      </c>
      <c r="J50" s="267">
        <f>OVERHEAD!H35</f>
        <v>300</v>
      </c>
      <c r="K50" s="267">
        <f>OVERHEAD!K35</f>
        <v>300</v>
      </c>
    </row>
    <row r="51" spans="2:11" thickTop="1" thickBot="1">
      <c r="B51" s="268">
        <f>OVERHEAD!B18</f>
        <v>0</v>
      </c>
      <c r="C51" s="293">
        <f>OVERHEAD!E18</f>
        <v>0</v>
      </c>
      <c r="D51" s="293">
        <f>OVERHEAD!H18</f>
        <v>0</v>
      </c>
      <c r="E51" s="293">
        <f>OVERHEAD!K18</f>
        <v>0</v>
      </c>
      <c r="H51" s="269">
        <f>OVERHEAD!B36</f>
        <v>0</v>
      </c>
      <c r="I51" s="267">
        <f>OVERHEAD!E36</f>
        <v>0</v>
      </c>
      <c r="J51" s="267">
        <f>OVERHEAD!H36</f>
        <v>0</v>
      </c>
      <c r="K51" s="267">
        <f>OVERHEAD!K36</f>
        <v>0</v>
      </c>
    </row>
    <row r="52" spans="2:11" thickTop="1" thickBot="1">
      <c r="B52" s="268">
        <f>OVERHEAD!B19</f>
        <v>0</v>
      </c>
      <c r="C52" s="293">
        <f>OVERHEAD!E19</f>
        <v>0</v>
      </c>
      <c r="D52" s="293">
        <f>OVERHEAD!H19</f>
        <v>0</v>
      </c>
      <c r="E52" s="293">
        <f>OVERHEAD!K19</f>
        <v>0</v>
      </c>
      <c r="H52" s="269">
        <f>OVERHEAD!B37</f>
        <v>0</v>
      </c>
      <c r="I52" s="267">
        <f>OVERHEAD!E37</f>
        <v>0</v>
      </c>
      <c r="J52" s="267">
        <f>OVERHEAD!H37</f>
        <v>0</v>
      </c>
      <c r="K52" s="267">
        <f>OVERHEAD!K37</f>
        <v>0</v>
      </c>
    </row>
    <row r="53" spans="2:11" thickTop="1" thickBot="1">
      <c r="B53" s="268">
        <f>OVERHEAD!B20</f>
        <v>0</v>
      </c>
      <c r="C53" s="293">
        <f>OVERHEAD!E20</f>
        <v>0</v>
      </c>
      <c r="D53" s="293">
        <f>OVERHEAD!H20</f>
        <v>0</v>
      </c>
      <c r="E53" s="293">
        <f>OVERHEAD!K20</f>
        <v>0</v>
      </c>
      <c r="H53" s="269">
        <f>OVERHEAD!B38</f>
        <v>0</v>
      </c>
      <c r="I53" s="267">
        <f>OVERHEAD!E38</f>
        <v>0</v>
      </c>
      <c r="J53" s="267">
        <f>OVERHEAD!H38</f>
        <v>0</v>
      </c>
      <c r="K53" s="267">
        <f>OVERHEAD!K38</f>
        <v>0</v>
      </c>
    </row>
    <row r="54" spans="2:11" thickTop="1" thickBot="1">
      <c r="B54" s="264" t="s">
        <v>482</v>
      </c>
      <c r="C54" s="341">
        <f>SUM(C43:C53)</f>
        <v>0</v>
      </c>
      <c r="D54" s="341">
        <f t="shared" ref="D54:E54" si="2">SUM(D43:D53)</f>
        <v>0</v>
      </c>
      <c r="E54" s="341">
        <f t="shared" si="2"/>
        <v>0</v>
      </c>
      <c r="F54" s="306"/>
      <c r="G54" s="306"/>
      <c r="H54" s="265" t="s">
        <v>482</v>
      </c>
      <c r="I54" s="261">
        <f>SUM(I43:I53)</f>
        <v>4100</v>
      </c>
      <c r="J54" s="261">
        <f t="shared" ref="J54:K54" si="3">SUM(J43:J53)</f>
        <v>4100</v>
      </c>
      <c r="K54" s="261">
        <f t="shared" si="3"/>
        <v>4100</v>
      </c>
    </row>
    <row r="55" spans="2:11" thickTop="1" thickBot="1">
      <c r="B55" s="259"/>
      <c r="C55" s="293"/>
      <c r="D55" s="293"/>
      <c r="E55" s="293"/>
      <c r="H55" s="260"/>
      <c r="I55" s="262"/>
      <c r="J55" s="262"/>
      <c r="K55" s="262"/>
    </row>
    <row r="56" spans="2:11" thickTop="1" thickBot="1">
      <c r="B56" s="264" t="s">
        <v>483</v>
      </c>
      <c r="C56" s="341">
        <f>C41-C54</f>
        <v>0</v>
      </c>
      <c r="D56" s="341">
        <f>D41-D54</f>
        <v>0</v>
      </c>
      <c r="E56" s="341">
        <f>E41-E54</f>
        <v>0</v>
      </c>
      <c r="F56" s="306"/>
      <c r="G56" s="306"/>
      <c r="H56" s="265" t="s">
        <v>483</v>
      </c>
      <c r="I56" s="261">
        <f>I41-I54</f>
        <v>5900</v>
      </c>
      <c r="J56" s="261">
        <f>J41-J54</f>
        <v>8400</v>
      </c>
      <c r="K56" s="261">
        <f>K41-K54</f>
        <v>11900</v>
      </c>
    </row>
    <row r="57" spans="2:11" thickTop="1" thickBot="1">
      <c r="B57" s="259"/>
      <c r="C57" s="293"/>
      <c r="D57" s="293"/>
      <c r="E57" s="293"/>
      <c r="H57" s="260"/>
      <c r="I57" s="262"/>
      <c r="J57" s="262"/>
      <c r="K57" s="262"/>
    </row>
    <row r="58" spans="2:11" thickTop="1" thickBot="1">
      <c r="B58" s="259" t="s">
        <v>484</v>
      </c>
      <c r="C58" s="342">
        <f>IF(INVESTMENT!$D$15*INVESTMENT!$D$8&gt;0,INVESTMENT!$D$15*INVESTMENT!$D$8,0)</f>
        <v>0</v>
      </c>
      <c r="D58" s="342">
        <f>IF(INVESTMENT!$D$15*INVESTMENT!$D$8&gt;0,INVESTMENT!$D$15*INVESTMENT!$D$8,0)</f>
        <v>0</v>
      </c>
      <c r="E58" s="342">
        <f>IF(INVESTMENT!$D$15*INVESTMENT!$D$8&gt;0,INVESTMENT!$D$15*INVESTMENT!$D$8,0)</f>
        <v>0</v>
      </c>
      <c r="H58" s="260" t="s">
        <v>484</v>
      </c>
      <c r="I58" s="262">
        <f>IF(INVESTMENT!$D$61*INVESTMENT!$D$54&gt;0,INVESTMENT!$D$61*INVESTMENT!$D$54,0)</f>
        <v>1293.75</v>
      </c>
      <c r="J58" s="262">
        <f>IF(INVESTMENT!$D$61*INVESTMENT!$D$54&gt;0,INVESTMENT!$D$61*INVESTMENT!$D$54,0)</f>
        <v>1293.75</v>
      </c>
      <c r="K58" s="262">
        <f>IF(INVESTMENT!$D$61*INVESTMENT!$D$54&gt;0,INVESTMENT!$D$61*INVESTMENT!$D$54,0)</f>
        <v>1293.75</v>
      </c>
    </row>
    <row r="59" spans="2:11" thickTop="1" thickBot="1">
      <c r="B59" s="259" t="s">
        <v>479</v>
      </c>
      <c r="C59" s="293">
        <f>EQUIPMENT!I14</f>
        <v>0</v>
      </c>
      <c r="D59" s="293">
        <f>EQUIPMENT!J14</f>
        <v>0</v>
      </c>
      <c r="E59" s="293">
        <f>EQUIPMENT!K14</f>
        <v>0</v>
      </c>
      <c r="H59" s="260" t="s">
        <v>479</v>
      </c>
      <c r="I59" s="262">
        <f>EQUIPMENT!I26</f>
        <v>820</v>
      </c>
      <c r="J59" s="262">
        <f>EQUIPMENT!J26</f>
        <v>1540</v>
      </c>
      <c r="K59" s="262">
        <f>EQUIPMENT!K26</f>
        <v>1540</v>
      </c>
    </row>
    <row r="60" spans="2:11" thickTop="1" thickBot="1">
      <c r="B60" s="264" t="s">
        <v>485</v>
      </c>
      <c r="C60" s="341">
        <f>SUM(C58:C59)</f>
        <v>0</v>
      </c>
      <c r="D60" s="341">
        <f>SUM(D58:D59)</f>
        <v>0</v>
      </c>
      <c r="E60" s="341">
        <f>SUM(E58:E59)</f>
        <v>0</v>
      </c>
      <c r="F60" s="306"/>
      <c r="G60" s="306"/>
      <c r="H60" s="265" t="s">
        <v>485</v>
      </c>
      <c r="I60" s="261">
        <f>SUM(I58:I59)</f>
        <v>2113.75</v>
      </c>
      <c r="J60" s="261">
        <f>SUM(J58:J59)</f>
        <v>2833.75</v>
      </c>
      <c r="K60" s="261">
        <f>SUM(K58:K59)</f>
        <v>2833.75</v>
      </c>
    </row>
    <row r="61" spans="2:11" thickTop="1" thickBot="1">
      <c r="B61" s="259"/>
      <c r="C61" s="293"/>
      <c r="D61" s="293"/>
      <c r="E61" s="293"/>
      <c r="H61" s="260"/>
      <c r="I61" s="262"/>
      <c r="J61" s="262"/>
      <c r="K61" s="262"/>
    </row>
    <row r="62" spans="2:11" thickTop="1" thickBot="1">
      <c r="B62" s="264" t="s">
        <v>486</v>
      </c>
      <c r="C62" s="341">
        <f>C56-C60</f>
        <v>0</v>
      </c>
      <c r="D62" s="341">
        <f>D56-D60</f>
        <v>0</v>
      </c>
      <c r="E62" s="341">
        <f>E56-E60</f>
        <v>0</v>
      </c>
      <c r="F62" s="306"/>
      <c r="G62" s="306"/>
      <c r="H62" s="265" t="s">
        <v>486</v>
      </c>
      <c r="I62" s="261">
        <f>I56-I60</f>
        <v>3786.25</v>
      </c>
      <c r="J62" s="261">
        <f>J56-J60</f>
        <v>5566.25</v>
      </c>
      <c r="K62" s="261">
        <f>K56-K60</f>
        <v>9066.25</v>
      </c>
    </row>
    <row r="63" spans="2:11" thickTop="1" thickBot="1">
      <c r="B63" s="259"/>
      <c r="C63" s="293"/>
      <c r="D63" s="293"/>
      <c r="E63" s="293"/>
      <c r="H63" s="260"/>
      <c r="I63" s="262"/>
      <c r="J63" s="262"/>
      <c r="K63" s="262"/>
    </row>
    <row r="64" spans="2:11" thickTop="1" thickBot="1">
      <c r="B64" s="264" t="s">
        <v>487</v>
      </c>
      <c r="C64" s="341">
        <f>IF(C62&gt;0,C62*INVESTMENT!$D$9,0)</f>
        <v>0</v>
      </c>
      <c r="D64" s="341">
        <f>IF(D62&gt;0,D62*INVESTMENT!$D$9,0)</f>
        <v>0</v>
      </c>
      <c r="E64" s="341">
        <f>IF(E62&gt;0,E62*INVESTMENT!$D$9,0)</f>
        <v>0</v>
      </c>
      <c r="F64" s="306"/>
      <c r="G64" s="306"/>
      <c r="H64" s="265" t="s">
        <v>487</v>
      </c>
      <c r="I64" s="261">
        <f>IF(I62&gt;0,I62*INVESTMENT!$D$55,0)</f>
        <v>1135.875</v>
      </c>
      <c r="J64" s="261">
        <f>IF(J62&gt;0,J62*INVESTMENT!$D$55,0)</f>
        <v>1669.875</v>
      </c>
      <c r="K64" s="261">
        <f>IF(K62&gt;0,K62*INVESTMENT!$D$55,0)</f>
        <v>2719.875</v>
      </c>
    </row>
    <row r="65" spans="2:11" thickTop="1" thickBot="1">
      <c r="B65" s="259"/>
      <c r="C65" s="293"/>
      <c r="D65" s="293"/>
      <c r="E65" s="293"/>
      <c r="H65" s="260"/>
      <c r="I65" s="262"/>
      <c r="J65" s="262"/>
      <c r="K65" s="262"/>
    </row>
    <row r="66" spans="2:11" thickTop="1" thickBot="1">
      <c r="B66" s="264" t="s">
        <v>488</v>
      </c>
      <c r="C66" s="341">
        <f>C62-C64</f>
        <v>0</v>
      </c>
      <c r="D66" s="341">
        <f>D62-D64</f>
        <v>0</v>
      </c>
      <c r="E66" s="341">
        <f>E62-E64</f>
        <v>0</v>
      </c>
      <c r="F66" s="306"/>
      <c r="G66" s="306"/>
      <c r="H66" s="265" t="s">
        <v>488</v>
      </c>
      <c r="I66" s="261">
        <f>I62-I64</f>
        <v>2650.375</v>
      </c>
      <c r="J66" s="261">
        <f>J62-J64</f>
        <v>3896.375</v>
      </c>
      <c r="K66" s="261">
        <f>K62-K64</f>
        <v>6346.375</v>
      </c>
    </row>
    <row r="67" spans="2:11" thickTop="1" thickBot="1">
      <c r="H67" s="222"/>
      <c r="I67" s="222"/>
      <c r="J67" s="222"/>
      <c r="K67" s="222"/>
    </row>
    <row r="68" spans="2:11" thickTop="1" thickBot="1">
      <c r="H68" s="222"/>
      <c r="I68" s="222"/>
      <c r="J68" s="222"/>
      <c r="K68" s="222"/>
    </row>
    <row r="69" spans="2:11" thickTop="1" thickBot="1">
      <c r="H69" s="222"/>
      <c r="I69" s="222"/>
      <c r="J69" s="222"/>
      <c r="K69" s="222"/>
    </row>
    <row r="70" spans="2:11" thickTop="1" thickBot="1">
      <c r="H70" s="222"/>
      <c r="I70" s="222"/>
      <c r="J70" s="222"/>
      <c r="K70" s="222"/>
    </row>
    <row r="71" spans="2:11" ht="15" customHeight="1" thickTop="1" thickBot="1"/>
    <row r="72" spans="2:11" ht="15"/>
  </sheetData>
  <sheetProtection password="CEBE" sheet="1" objects="1" scenarios="1"/>
  <mergeCells count="2">
    <mergeCell ref="B36:E36"/>
    <mergeCell ref="H36:K36"/>
  </mergeCells>
  <pageMargins left="0.75" right="0.75" top="1" bottom="1" header="0.5" footer="0.5"/>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35.5"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179</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224</v>
      </c>
      <c r="B9" s="193">
        <v>1</v>
      </c>
      <c r="C9" s="165" t="e">
        <f>VLOOKUP(A9,'RAW MATERIALS'!$B$4:$H$206,2,FALSE)</f>
        <v>#N/A</v>
      </c>
      <c r="D9" s="166" t="e">
        <f t="shared" ref="D9:D26" si="0">B9*C9</f>
        <v>#N/A</v>
      </c>
      <c r="F9" s="116" t="s">
        <v>224</v>
      </c>
      <c r="G9" s="193">
        <v>1</v>
      </c>
      <c r="H9" s="142" t="e">
        <f>VLOOKUP(F9,'RAW MATERIALS'!$H$5:$I$206,3,FALSE)</f>
        <v>#N/A</v>
      </c>
      <c r="I9" s="143" t="e">
        <f t="shared" ref="I9:I26" si="1">G9*H9</f>
        <v>#N/A</v>
      </c>
    </row>
    <row r="10" spans="1:9" s="182" customFormat="1">
      <c r="A10" s="116" t="s">
        <v>217</v>
      </c>
      <c r="B10" s="193">
        <v>0.25</v>
      </c>
      <c r="C10" s="165" t="e">
        <f>VLOOKUP(A10,'RAW MATERIALS'!$B$4:$H$206,2,FALSE)</f>
        <v>#N/A</v>
      </c>
      <c r="D10" s="166" t="e">
        <f>B10*C10</f>
        <v>#N/A</v>
      </c>
      <c r="F10" s="116" t="s">
        <v>217</v>
      </c>
      <c r="G10" s="193">
        <v>0.25</v>
      </c>
      <c r="H10" s="142" t="e">
        <f>VLOOKUP(F10,'RAW MATERIALS'!$H$5:$I$206,3,FALSE)</f>
        <v>#N/A</v>
      </c>
      <c r="I10" s="143" t="e">
        <f t="shared" si="1"/>
        <v>#N/A</v>
      </c>
    </row>
    <row r="11" spans="1:9" s="182" customFormat="1">
      <c r="A11" s="116" t="s">
        <v>226</v>
      </c>
      <c r="B11" s="193">
        <v>0.6</v>
      </c>
      <c r="C11" s="165" t="e">
        <f>VLOOKUP(A11,'RAW MATERIALS'!$B$4:$H$206,2,FALSE)</f>
        <v>#N/A</v>
      </c>
      <c r="D11" s="166" t="e">
        <f t="shared" si="0"/>
        <v>#N/A</v>
      </c>
      <c r="F11" s="116" t="s">
        <v>226</v>
      </c>
      <c r="G11" s="193">
        <v>0.6</v>
      </c>
      <c r="H11" s="142" t="e">
        <f>VLOOKUP(F11,'RAW MATERIALS'!$H$5:$I$206,3,FALSE)</f>
        <v>#N/A</v>
      </c>
      <c r="I11" s="143" t="e">
        <f t="shared" si="1"/>
        <v>#N/A</v>
      </c>
    </row>
    <row r="12" spans="1:9" s="182" customFormat="1">
      <c r="A12" s="116" t="s">
        <v>227</v>
      </c>
      <c r="B12" s="193">
        <v>1.8</v>
      </c>
      <c r="C12" s="165" t="e">
        <f>VLOOKUP(A12,'RAW MATERIALS'!$B$4:$H$206,2,FALSE)</f>
        <v>#N/A</v>
      </c>
      <c r="D12" s="166" t="e">
        <f t="shared" si="0"/>
        <v>#N/A</v>
      </c>
      <c r="F12" s="116" t="s">
        <v>227</v>
      </c>
      <c r="G12" s="193">
        <v>1.8</v>
      </c>
      <c r="H12" s="142" t="e">
        <f>VLOOKUP(F12,'RAW MATERIALS'!$H$5:$I$206,3,FALSE)</f>
        <v>#N/A</v>
      </c>
      <c r="I12" s="143" t="e">
        <f t="shared" si="1"/>
        <v>#N/A</v>
      </c>
    </row>
    <row r="13" spans="1:9" s="182" customFormat="1">
      <c r="A13" s="116" t="s">
        <v>271</v>
      </c>
      <c r="B13" s="193">
        <f>110%*0.17</f>
        <v>0.18700000000000003</v>
      </c>
      <c r="C13" s="165" t="e">
        <f>VLOOKUP(A13,'RAW MATERIALS'!$B$4:$H$206,2,FALSE)</f>
        <v>#N/A</v>
      </c>
      <c r="D13" s="166" t="e">
        <f t="shared" si="0"/>
        <v>#N/A</v>
      </c>
      <c r="F13" s="116" t="s">
        <v>271</v>
      </c>
      <c r="G13" s="193">
        <f>110%*0.17</f>
        <v>0.18700000000000003</v>
      </c>
      <c r="H13" s="142" t="e">
        <f>VLOOKUP(F13,'RAW MATERIALS'!$H$5:$I$206,3,FALSE)</f>
        <v>#N/A</v>
      </c>
      <c r="I13" s="143" t="e">
        <f t="shared" si="1"/>
        <v>#N/A</v>
      </c>
    </row>
    <row r="14" spans="1:9" s="182" customFormat="1">
      <c r="A14" s="116" t="s">
        <v>356</v>
      </c>
      <c r="B14" s="181">
        <v>15</v>
      </c>
      <c r="C14" s="165" t="e">
        <f>VLOOKUP(A14,'RAW MATERIALS'!$B$4:$H$206,2,FALSE)</f>
        <v>#N/A</v>
      </c>
      <c r="D14" s="166" t="e">
        <f t="shared" si="0"/>
        <v>#N/A</v>
      </c>
      <c r="F14" s="116" t="s">
        <v>356</v>
      </c>
      <c r="G14" s="181">
        <v>15</v>
      </c>
      <c r="H14" s="142" t="e">
        <f>VLOOKUP(F14,'RAW MATERIALS'!$H$5:$I$206,3,FALSE)</f>
        <v>#N/A</v>
      </c>
      <c r="I14" s="143" t="e">
        <f t="shared" si="1"/>
        <v>#N/A</v>
      </c>
    </row>
    <row r="15" spans="1:9" s="182" customFormat="1">
      <c r="A15" s="116" t="s">
        <v>306</v>
      </c>
      <c r="B15" s="181">
        <f>110%*(2.5/6)</f>
        <v>0.45833333333333337</v>
      </c>
      <c r="C15" s="165" t="e">
        <f>VLOOKUP(A15,'RAW MATERIALS'!$B$4:$H$206,2,FALSE)</f>
        <v>#N/A</v>
      </c>
      <c r="D15" s="166" t="e">
        <f t="shared" si="0"/>
        <v>#N/A</v>
      </c>
      <c r="F15" s="116" t="s">
        <v>306</v>
      </c>
      <c r="G15" s="181">
        <f>110%*(2.5/6)</f>
        <v>0.45833333333333337</v>
      </c>
      <c r="H15" s="142" t="e">
        <f>VLOOKUP(F15,'RAW MATERIALS'!$H$5:$I$206,3,FALSE)</f>
        <v>#N/A</v>
      </c>
      <c r="I15" s="143" t="e">
        <f t="shared" si="1"/>
        <v>#N/A</v>
      </c>
    </row>
    <row r="16" spans="1:9" s="182" customFormat="1">
      <c r="A16" s="116" t="s">
        <v>239</v>
      </c>
      <c r="B16" s="124">
        <v>2</v>
      </c>
      <c r="C16" s="165" t="e">
        <f>VLOOKUP(A16,'RAW MATERIALS'!$B$4:$H$206,2,FALSE)</f>
        <v>#N/A</v>
      </c>
      <c r="D16" s="166" t="e">
        <f t="shared" si="0"/>
        <v>#N/A</v>
      </c>
      <c r="F16" s="116" t="s">
        <v>239</v>
      </c>
      <c r="G16" s="124">
        <v>2</v>
      </c>
      <c r="H16" s="142" t="e">
        <f>VLOOKUP(F16,'RAW MATERIALS'!$H$5:$I$206,3,FALSE)</f>
        <v>#N/A</v>
      </c>
      <c r="I16" s="143" t="e">
        <f t="shared" si="1"/>
        <v>#N/A</v>
      </c>
    </row>
    <row r="17" spans="1:9" s="182" customFormat="1">
      <c r="A17" s="116" t="s">
        <v>361</v>
      </c>
      <c r="B17" s="181">
        <v>2</v>
      </c>
      <c r="C17" s="165" t="e">
        <f>VLOOKUP(A17,'RAW MATERIALS'!$B$4:$H$206,2,FALSE)</f>
        <v>#N/A</v>
      </c>
      <c r="D17" s="166" t="e">
        <f t="shared" si="0"/>
        <v>#N/A</v>
      </c>
      <c r="F17" s="116" t="s">
        <v>361</v>
      </c>
      <c r="G17" s="181">
        <v>2</v>
      </c>
      <c r="H17" s="142" t="e">
        <f>VLOOKUP(F17,'RAW MATERIALS'!$H$5:$I$206,3,FALSE)</f>
        <v>#N/A</v>
      </c>
      <c r="I17" s="143" t="e">
        <f t="shared" si="1"/>
        <v>#N/A</v>
      </c>
    </row>
    <row r="18" spans="1:9" s="182" customFormat="1">
      <c r="A18" s="116" t="s">
        <v>270</v>
      </c>
      <c r="B18" s="181">
        <f>110%*(0.2+0.17)</f>
        <v>0.40700000000000003</v>
      </c>
      <c r="C18" s="165" t="e">
        <f>VLOOKUP(A18,'RAW MATERIALS'!$B$4:$H$206,2,FALSE)</f>
        <v>#N/A</v>
      </c>
      <c r="D18" s="166" t="e">
        <f t="shared" si="0"/>
        <v>#N/A</v>
      </c>
      <c r="F18" s="116" t="s">
        <v>270</v>
      </c>
      <c r="G18" s="181">
        <f>110%*(0.2+0.17)</f>
        <v>0.40700000000000003</v>
      </c>
      <c r="H18" s="142" t="e">
        <f>VLOOKUP(F18,'RAW MATERIALS'!$H$5:$I$206,3,FALSE)</f>
        <v>#N/A</v>
      </c>
      <c r="I18" s="143" t="e">
        <f t="shared" si="1"/>
        <v>#N/A</v>
      </c>
    </row>
    <row r="19" spans="1:9" s="182" customFormat="1">
      <c r="A19" s="116" t="s">
        <v>297</v>
      </c>
      <c r="B19" s="181">
        <v>0.13</v>
      </c>
      <c r="C19" s="165" t="e">
        <f>VLOOKUP(A19,'RAW MATERIALS'!$B$4:$H$206,2,FALSE)</f>
        <v>#N/A</v>
      </c>
      <c r="D19" s="166" t="e">
        <f t="shared" si="0"/>
        <v>#N/A</v>
      </c>
      <c r="F19" s="116" t="s">
        <v>297</v>
      </c>
      <c r="G19" s="181">
        <v>0.13</v>
      </c>
      <c r="H19" s="142" t="e">
        <f>VLOOKUP(F19,'RAW MATERIALS'!$H$5:$I$206,3,FALSE)</f>
        <v>#N/A</v>
      </c>
      <c r="I19" s="143" t="e">
        <f t="shared" si="1"/>
        <v>#N/A</v>
      </c>
    </row>
    <row r="20" spans="1:9" s="182" customFormat="1">
      <c r="A20" s="116" t="s">
        <v>308</v>
      </c>
      <c r="B20" s="181">
        <f>110%*0.0266666666666667</f>
        <v>2.9333333333333371E-2</v>
      </c>
      <c r="C20" s="165" t="e">
        <f>VLOOKUP(A20,'RAW MATERIALS'!$B$4:$H$206,2,FALSE)</f>
        <v>#N/A</v>
      </c>
      <c r="D20" s="166" t="e">
        <f t="shared" si="0"/>
        <v>#N/A</v>
      </c>
      <c r="F20" s="116" t="s">
        <v>308</v>
      </c>
      <c r="G20" s="181">
        <f>110%*0.0266666666666667</f>
        <v>2.9333333333333371E-2</v>
      </c>
      <c r="H20" s="142" t="e">
        <f>VLOOKUP(F20,'RAW MATERIALS'!$H$5:$I$206,3,FALSE)</f>
        <v>#N/A</v>
      </c>
      <c r="I20" s="143" t="e">
        <f t="shared" si="1"/>
        <v>#N/A</v>
      </c>
    </row>
    <row r="21" spans="1:9" s="182" customFormat="1">
      <c r="A21" s="116" t="s">
        <v>331</v>
      </c>
      <c r="B21" s="181">
        <v>1</v>
      </c>
      <c r="C21" s="165" t="e">
        <f>VLOOKUP(A21,'RAW MATERIALS'!$B$4:$H$206,2,FALSE)</f>
        <v>#N/A</v>
      </c>
      <c r="D21" s="166" t="e">
        <f t="shared" si="0"/>
        <v>#N/A</v>
      </c>
      <c r="F21" s="116" t="s">
        <v>331</v>
      </c>
      <c r="G21" s="181">
        <v>1</v>
      </c>
      <c r="H21" s="142" t="e">
        <f>VLOOKUP(F21,'RAW MATERIALS'!$H$5:$I$206,3,FALSE)</f>
        <v>#N/A</v>
      </c>
      <c r="I21" s="143" t="e">
        <f t="shared" si="1"/>
        <v>#N/A</v>
      </c>
    </row>
    <row r="22" spans="1:9" s="182" customFormat="1">
      <c r="A22" s="116" t="s">
        <v>333</v>
      </c>
      <c r="B22" s="195">
        <f>110%*0.025</f>
        <v>2.7500000000000004E-2</v>
      </c>
      <c r="C22" s="165" t="e">
        <f>VLOOKUP(A22,'RAW MATERIALS'!$B$4:$H$206,2,FALSE)</f>
        <v>#N/A</v>
      </c>
      <c r="D22" s="166" t="e">
        <f t="shared" si="0"/>
        <v>#N/A</v>
      </c>
      <c r="F22" s="116" t="s">
        <v>333</v>
      </c>
      <c r="G22" s="195">
        <f>110%*0.025</f>
        <v>2.7500000000000004E-2</v>
      </c>
      <c r="H22" s="142" t="e">
        <f>VLOOKUP(F22,'RAW MATERIALS'!$H$5:$I$206,3,FALSE)</f>
        <v>#N/A</v>
      </c>
      <c r="I22" s="143" t="e">
        <f t="shared" si="1"/>
        <v>#N/A</v>
      </c>
    </row>
    <row r="23" spans="1:9" s="182" customFormat="1">
      <c r="A23" s="116" t="s">
        <v>302</v>
      </c>
      <c r="B23" s="195">
        <f>110%*0.000166666666666667</f>
        <v>1.8333333333333374E-4</v>
      </c>
      <c r="C23" s="165" t="e">
        <f>VLOOKUP(A23,'RAW MATERIALS'!$B$4:$H$206,2,FALSE)</f>
        <v>#N/A</v>
      </c>
      <c r="D23" s="166" t="e">
        <f t="shared" si="0"/>
        <v>#N/A</v>
      </c>
      <c r="F23" s="116" t="s">
        <v>302</v>
      </c>
      <c r="G23" s="195">
        <f>110%*0.000166666666666667</f>
        <v>1.8333333333333374E-4</v>
      </c>
      <c r="H23" s="142" t="e">
        <f>VLOOKUP(F23,'RAW MATERIALS'!$H$5:$I$206,3,FALSE)</f>
        <v>#N/A</v>
      </c>
      <c r="I23" s="143" t="e">
        <f t="shared" si="1"/>
        <v>#N/A</v>
      </c>
    </row>
    <row r="24" spans="1:9" s="182" customFormat="1">
      <c r="A24" s="116" t="s">
        <v>372</v>
      </c>
      <c r="B24" s="195">
        <v>3</v>
      </c>
      <c r="C24" s="165" t="e">
        <f>VLOOKUP(A24,'RAW MATERIALS'!$B$4:$H$206,2,FALSE)</f>
        <v>#N/A</v>
      </c>
      <c r="D24" s="166" t="e">
        <f t="shared" si="0"/>
        <v>#N/A</v>
      </c>
      <c r="F24" s="116" t="s">
        <v>372</v>
      </c>
      <c r="G24" s="195">
        <v>3</v>
      </c>
      <c r="H24" s="142" t="e">
        <f>VLOOKUP(F24,'RAW MATERIALS'!$H$5:$I$206,3,FALSE)</f>
        <v>#N/A</v>
      </c>
      <c r="I24" s="143" t="e">
        <f t="shared" si="1"/>
        <v>#N/A</v>
      </c>
    </row>
    <row r="25" spans="1:9" s="182" customFormat="1">
      <c r="A25" s="116" t="s">
        <v>252</v>
      </c>
      <c r="B25" s="195">
        <v>4.5</v>
      </c>
      <c r="C25" s="165" t="e">
        <f>VLOOKUP(A25,'RAW MATERIALS'!$B$4:$H$206,2,FALSE)</f>
        <v>#N/A</v>
      </c>
      <c r="D25" s="166" t="e">
        <f t="shared" si="0"/>
        <v>#N/A</v>
      </c>
      <c r="F25" s="116" t="s">
        <v>252</v>
      </c>
      <c r="G25" s="195">
        <v>4.5</v>
      </c>
      <c r="H25" s="142" t="e">
        <f>VLOOKUP(F25,'RAW MATERIALS'!$H$5:$I$206,3,FALSE)</f>
        <v>#N/A</v>
      </c>
      <c r="I25" s="143" t="e">
        <f t="shared" si="1"/>
        <v>#N/A</v>
      </c>
    </row>
    <row r="26" spans="1:9" s="182" customFormat="1">
      <c r="A26" s="116" t="s">
        <v>268</v>
      </c>
      <c r="B26" s="195">
        <v>0.5</v>
      </c>
      <c r="C26" s="165" t="e">
        <f>VLOOKUP(A26,'RAW MATERIALS'!$B$4:$H$206,2,FALSE)</f>
        <v>#N/A</v>
      </c>
      <c r="D26" s="166" t="e">
        <f t="shared" si="0"/>
        <v>#N/A</v>
      </c>
      <c r="F26" s="116" t="s">
        <v>268</v>
      </c>
      <c r="G26" s="195">
        <v>0.5</v>
      </c>
      <c r="H26" s="142" t="e">
        <f>VLOOKUP(F26,'RAW MATERIALS'!$H$5:$I$206,3,FALSE)</f>
        <v>#N/A</v>
      </c>
      <c r="I26" s="143" t="e">
        <f t="shared" si="1"/>
        <v>#N/A</v>
      </c>
    </row>
    <row r="27" spans="1:9" s="182" customFormat="1">
      <c r="A27" s="10"/>
      <c r="B27" s="184"/>
      <c r="C27" s="169" t="s">
        <v>19</v>
      </c>
      <c r="D27" s="170" t="e">
        <f>SUM(D9:D26)</f>
        <v>#N/A</v>
      </c>
      <c r="F27" s="10"/>
      <c r="G27" s="184"/>
      <c r="H27" s="151" t="s">
        <v>19</v>
      </c>
      <c r="I27" s="145" t="e">
        <f>SUM(I9:I26)</f>
        <v>#N/A</v>
      </c>
    </row>
    <row r="28" spans="1:9" s="182" customFormat="1">
      <c r="A28" s="177"/>
      <c r="B28" s="185"/>
      <c r="C28" s="164"/>
      <c r="D28" s="164"/>
      <c r="F28" s="177"/>
      <c r="G28" s="185"/>
      <c r="H28" s="186"/>
      <c r="I28" s="186"/>
    </row>
    <row r="29" spans="1:9" s="182" customFormat="1">
      <c r="A29" s="9" t="s">
        <v>8</v>
      </c>
      <c r="B29" s="12" t="s">
        <v>22</v>
      </c>
      <c r="C29" s="155" t="s">
        <v>20</v>
      </c>
      <c r="D29" s="155" t="s">
        <v>21</v>
      </c>
      <c r="F29" s="9" t="s">
        <v>8</v>
      </c>
      <c r="G29" s="12" t="s">
        <v>22</v>
      </c>
      <c r="H29" s="158" t="s">
        <v>20</v>
      </c>
      <c r="I29" s="158" t="s">
        <v>21</v>
      </c>
    </row>
    <row r="30" spans="1:9" s="182" customFormat="1" ht="14.25" customHeight="1">
      <c r="A30" s="31" t="s">
        <v>6</v>
      </c>
      <c r="B30" s="187">
        <v>20</v>
      </c>
      <c r="C30" s="165" t="e">
        <f>VLOOKUP(A30,'RAW MATERIALS'!$B$4:$H$206,2,FALSE)</f>
        <v>#N/A</v>
      </c>
      <c r="D30" s="152" t="e">
        <f>+C30*B30</f>
        <v>#N/A</v>
      </c>
      <c r="F30" s="31" t="s">
        <v>6</v>
      </c>
      <c r="G30" s="187">
        <v>20</v>
      </c>
      <c r="H30" s="142" t="e">
        <f>VLOOKUP(F30,'RAW MATERIALS'!$H$5:$I$206,3,FALSE)</f>
        <v>#N/A</v>
      </c>
      <c r="I30" s="188" t="e">
        <f>+H30*G30</f>
        <v>#N/A</v>
      </c>
    </row>
    <row r="31" spans="1:9" s="182" customFormat="1">
      <c r="A31" s="10"/>
      <c r="B31" s="189"/>
      <c r="C31" s="171" t="s">
        <v>19</v>
      </c>
      <c r="D31" s="153" t="e">
        <f>SUM(D30)</f>
        <v>#N/A</v>
      </c>
      <c r="F31" s="10"/>
      <c r="G31" s="189"/>
      <c r="H31" s="159" t="s">
        <v>19</v>
      </c>
      <c r="I31" s="160" t="e">
        <f>SUM(I30)</f>
        <v>#N/A</v>
      </c>
    </row>
    <row r="32" spans="1:9" s="182" customFormat="1">
      <c r="A32" s="10"/>
      <c r="B32" s="189"/>
      <c r="C32" s="172"/>
      <c r="D32" s="154"/>
      <c r="F32" s="10"/>
      <c r="G32" s="189"/>
      <c r="H32" s="161"/>
      <c r="I32" s="162"/>
    </row>
    <row r="33" spans="1:9" s="182" customFormat="1">
      <c r="A33" s="13" t="s">
        <v>24</v>
      </c>
      <c r="B33" s="190"/>
      <c r="C33" s="155" t="s">
        <v>25</v>
      </c>
      <c r="D33" s="155" t="s">
        <v>21</v>
      </c>
      <c r="F33" s="13" t="s">
        <v>24</v>
      </c>
      <c r="G33" s="190"/>
      <c r="H33" s="158" t="s">
        <v>25</v>
      </c>
      <c r="I33" s="158" t="s">
        <v>21</v>
      </c>
    </row>
    <row r="34" spans="1:9" s="182" customFormat="1">
      <c r="A34" s="14" t="s">
        <v>26</v>
      </c>
      <c r="B34" s="15"/>
      <c r="C34" s="173"/>
      <c r="D34" s="153" t="e">
        <f>D27+D30</f>
        <v>#N/A</v>
      </c>
      <c r="F34" s="14" t="s">
        <v>26</v>
      </c>
      <c r="G34" s="15"/>
      <c r="H34" s="163"/>
      <c r="I34" s="146" t="e">
        <f>I27+I30</f>
        <v>#N/A</v>
      </c>
    </row>
    <row r="35" spans="1:9" s="182" customFormat="1">
      <c r="A35" s="14" t="s">
        <v>9</v>
      </c>
      <c r="B35" s="15"/>
      <c r="C35" s="191">
        <v>0.5</v>
      </c>
      <c r="D35" s="153" t="e">
        <f>D34*C35</f>
        <v>#N/A</v>
      </c>
      <c r="F35" s="14" t="s">
        <v>9</v>
      </c>
      <c r="G35" s="15"/>
      <c r="H35" s="191">
        <v>0.5</v>
      </c>
      <c r="I35" s="146" t="e">
        <f>I34*H35</f>
        <v>#N/A</v>
      </c>
    </row>
    <row r="36" spans="1:9">
      <c r="A36" s="14" t="s">
        <v>10</v>
      </c>
      <c r="B36" s="15"/>
      <c r="C36" s="174"/>
      <c r="D36" s="153" t="e">
        <f>D34+D35</f>
        <v>#N/A</v>
      </c>
      <c r="F36" s="14" t="s">
        <v>10</v>
      </c>
      <c r="G36" s="15"/>
      <c r="H36" s="174"/>
      <c r="I36" s="146" t="e">
        <f>I34+I35</f>
        <v>#N/A</v>
      </c>
    </row>
    <row r="37" spans="1:9">
      <c r="A37" s="14" t="s">
        <v>11</v>
      </c>
      <c r="B37" s="15"/>
      <c r="C37" s="191">
        <v>0.3</v>
      </c>
      <c r="D37" s="153" t="e">
        <f>D36*C37</f>
        <v>#N/A</v>
      </c>
      <c r="F37" s="14" t="s">
        <v>11</v>
      </c>
      <c r="G37" s="15"/>
      <c r="H37" s="191">
        <v>0.3</v>
      </c>
      <c r="I37" s="147" t="e">
        <f>I36*H37</f>
        <v>#N/A</v>
      </c>
    </row>
    <row r="38" spans="1:9" ht="16" thickBot="1">
      <c r="A38" s="14" t="s">
        <v>12</v>
      </c>
      <c r="B38" s="15"/>
      <c r="C38" s="174"/>
      <c r="D38" s="156" t="e">
        <f>D36+D37</f>
        <v>#N/A</v>
      </c>
      <c r="F38" s="14" t="s">
        <v>12</v>
      </c>
      <c r="G38" s="15"/>
      <c r="H38" s="174"/>
      <c r="I38" s="148" t="e">
        <f>I36+I37</f>
        <v>#N/A</v>
      </c>
    </row>
    <row r="39" spans="1:9" ht="16" thickBot="1">
      <c r="A39" s="16" t="s">
        <v>13</v>
      </c>
      <c r="B39" s="17"/>
      <c r="C39" s="175">
        <v>1.165</v>
      </c>
      <c r="D39" s="157" t="e">
        <f>D38*C39</f>
        <v>#N/A</v>
      </c>
      <c r="F39" s="16" t="s">
        <v>13</v>
      </c>
      <c r="G39" s="17"/>
      <c r="H39" s="175">
        <v>1.165</v>
      </c>
      <c r="I39" s="149" t="e">
        <f>I38*H39</f>
        <v>#N/A</v>
      </c>
    </row>
    <row r="40" spans="1:9" ht="19.5" customHeight="1">
      <c r="C40" s="164"/>
      <c r="D40" s="164"/>
      <c r="H40" s="186"/>
      <c r="I40" s="186"/>
    </row>
    <row r="41" spans="1:9" ht="19.5" customHeight="1">
      <c r="C41" s="164"/>
      <c r="D41" s="164"/>
      <c r="H41" s="186"/>
      <c r="I41" s="186"/>
    </row>
    <row r="42" spans="1:9">
      <c r="C42" s="164"/>
      <c r="D42" s="164"/>
      <c r="H42" s="186"/>
      <c r="I42" s="186"/>
    </row>
    <row r="43" spans="1:9">
      <c r="C43" s="164"/>
      <c r="D43" s="164"/>
      <c r="H43" s="186"/>
      <c r="I43" s="186"/>
    </row>
    <row r="44" spans="1:9">
      <c r="C44" s="164"/>
      <c r="D44" s="164"/>
      <c r="H44" s="186"/>
      <c r="I44" s="186"/>
    </row>
    <row r="45" spans="1:9">
      <c r="C45" s="164"/>
      <c r="D45" s="164"/>
      <c r="H45" s="186"/>
      <c r="I45" s="186"/>
    </row>
    <row r="46" spans="1:9">
      <c r="C46" s="164"/>
      <c r="D46" s="164"/>
      <c r="H46" s="186"/>
      <c r="I46" s="186"/>
    </row>
    <row r="47" spans="1:9">
      <c r="C47" s="164"/>
      <c r="D47" s="164"/>
      <c r="H47" s="186"/>
      <c r="I47" s="186"/>
    </row>
    <row r="48" spans="1: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mergeCells count="1">
    <mergeCell ref="B3:C3"/>
  </mergeCells>
  <dataValidations count="1">
    <dataValidation type="list" allowBlank="1" showInputMessage="1" showErrorMessage="1" sqref="A9:A26 A30 F9:F26 F30">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364</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220</v>
      </c>
      <c r="B9" s="181">
        <v>0.8</v>
      </c>
      <c r="C9" s="165" t="e">
        <f>VLOOKUP(A9,'RAW MATERIALS'!$B$4:$H$206,2,FALSE)</f>
        <v>#N/A</v>
      </c>
      <c r="D9" s="166" t="e">
        <f t="shared" ref="D9:D19" si="0">B9*C9</f>
        <v>#N/A</v>
      </c>
      <c r="F9" s="116" t="s">
        <v>220</v>
      </c>
      <c r="G9" s="181">
        <v>0.8</v>
      </c>
      <c r="H9" s="142" t="e">
        <f>VLOOKUP(F9,'RAW MATERIALS'!$H$5:$I$206,3,FALSE)</f>
        <v>#N/A</v>
      </c>
      <c r="I9" s="143" t="e">
        <f t="shared" ref="I9:I19" si="1">G9*H9</f>
        <v>#N/A</v>
      </c>
    </row>
    <row r="10" spans="1:9" s="182" customFormat="1">
      <c r="A10" s="116" t="s">
        <v>222</v>
      </c>
      <c r="B10" s="181">
        <v>0.2</v>
      </c>
      <c r="C10" s="165" t="e">
        <f>VLOOKUP(A10,'RAW MATERIALS'!$B$4:$H$206,2,FALSE)</f>
        <v>#N/A</v>
      </c>
      <c r="D10" s="166" t="e">
        <f t="shared" si="0"/>
        <v>#N/A</v>
      </c>
      <c r="F10" s="116" t="s">
        <v>222</v>
      </c>
      <c r="G10" s="181">
        <v>0.2</v>
      </c>
      <c r="H10" s="142" t="e">
        <f>VLOOKUP(F10,'RAW MATERIALS'!$H$5:$I$206,3,FALSE)</f>
        <v>#N/A</v>
      </c>
      <c r="I10" s="143" t="e">
        <f t="shared" si="1"/>
        <v>#N/A</v>
      </c>
    </row>
    <row r="11" spans="1:9" s="182" customFormat="1">
      <c r="A11" s="116" t="s">
        <v>227</v>
      </c>
      <c r="B11" s="181">
        <v>2</v>
      </c>
      <c r="C11" s="165" t="e">
        <f>VLOOKUP(A11,'RAW MATERIALS'!$B$4:$H$206,2,FALSE)</f>
        <v>#N/A</v>
      </c>
      <c r="D11" s="166" t="e">
        <f t="shared" si="0"/>
        <v>#N/A</v>
      </c>
      <c r="F11" s="116" t="s">
        <v>227</v>
      </c>
      <c r="G11" s="181">
        <v>2</v>
      </c>
      <c r="H11" s="142" t="e">
        <f>VLOOKUP(F11,'RAW MATERIALS'!$H$5:$I$206,3,FALSE)</f>
        <v>#N/A</v>
      </c>
      <c r="I11" s="143" t="e">
        <f t="shared" si="1"/>
        <v>#N/A</v>
      </c>
    </row>
    <row r="12" spans="1:9" s="182" customFormat="1">
      <c r="A12" s="116" t="s">
        <v>217</v>
      </c>
      <c r="B12" s="181">
        <v>0.25</v>
      </c>
      <c r="C12" s="165" t="e">
        <f>VLOOKUP(A12,'RAW MATERIALS'!$B$4:$H$206,2,FALSE)</f>
        <v>#N/A</v>
      </c>
      <c r="D12" s="166" t="e">
        <f t="shared" si="0"/>
        <v>#N/A</v>
      </c>
      <c r="F12" s="116" t="s">
        <v>217</v>
      </c>
      <c r="G12" s="181">
        <v>0.25</v>
      </c>
      <c r="H12" s="142" t="e">
        <f>VLOOKUP(F12,'RAW MATERIALS'!$H$5:$I$206,3,FALSE)</f>
        <v>#N/A</v>
      </c>
      <c r="I12" s="143" t="e">
        <f t="shared" si="1"/>
        <v>#N/A</v>
      </c>
    </row>
    <row r="13" spans="1:9" s="182" customFormat="1">
      <c r="A13" s="116" t="s">
        <v>226</v>
      </c>
      <c r="B13" s="181">
        <v>1</v>
      </c>
      <c r="C13" s="165" t="e">
        <f>VLOOKUP(A13,'RAW MATERIALS'!$B$4:$H$206,2,FALSE)</f>
        <v>#N/A</v>
      </c>
      <c r="D13" s="166" t="e">
        <f t="shared" si="0"/>
        <v>#N/A</v>
      </c>
      <c r="F13" s="116" t="s">
        <v>226</v>
      </c>
      <c r="G13" s="181">
        <v>1</v>
      </c>
      <c r="H13" s="142" t="e">
        <f>VLOOKUP(F13,'RAW MATERIALS'!$H$5:$I$206,3,FALSE)</f>
        <v>#N/A</v>
      </c>
      <c r="I13" s="143" t="e">
        <f t="shared" si="1"/>
        <v>#N/A</v>
      </c>
    </row>
    <row r="14" spans="1:9" s="182" customFormat="1">
      <c r="A14" s="116" t="s">
        <v>228</v>
      </c>
      <c r="B14" s="181">
        <v>0.3</v>
      </c>
      <c r="C14" s="165" t="e">
        <f>VLOOKUP(A14,'RAW MATERIALS'!$B$4:$H$206,2,FALSE)</f>
        <v>#N/A</v>
      </c>
      <c r="D14" s="166" t="e">
        <f t="shared" si="0"/>
        <v>#N/A</v>
      </c>
      <c r="F14" s="116" t="s">
        <v>228</v>
      </c>
      <c r="G14" s="181">
        <v>0.3</v>
      </c>
      <c r="H14" s="142" t="e">
        <f>VLOOKUP(F14,'RAW MATERIALS'!$H$5:$I$206,3,FALSE)</f>
        <v>#N/A</v>
      </c>
      <c r="I14" s="143" t="e">
        <f t="shared" si="1"/>
        <v>#N/A</v>
      </c>
    </row>
    <row r="15" spans="1:9" s="182" customFormat="1">
      <c r="A15" s="116" t="s">
        <v>306</v>
      </c>
      <c r="B15" s="181">
        <f>110%*(1/6)</f>
        <v>0.18333333333333335</v>
      </c>
      <c r="C15" s="165" t="e">
        <f>VLOOKUP(A15,'RAW MATERIALS'!$B$4:$H$206,2,FALSE)</f>
        <v>#N/A</v>
      </c>
      <c r="D15" s="166" t="e">
        <f t="shared" si="0"/>
        <v>#N/A</v>
      </c>
      <c r="F15" s="116" t="s">
        <v>306</v>
      </c>
      <c r="G15" s="181">
        <f>110%*(1/6)</f>
        <v>0.18333333333333335</v>
      </c>
      <c r="H15" s="142" t="e">
        <f>VLOOKUP(F15,'RAW MATERIALS'!$H$5:$I$206,3,FALSE)</f>
        <v>#N/A</v>
      </c>
      <c r="I15" s="143" t="e">
        <f t="shared" si="1"/>
        <v>#N/A</v>
      </c>
    </row>
    <row r="16" spans="1:9" s="182" customFormat="1">
      <c r="A16" s="116" t="s">
        <v>342</v>
      </c>
      <c r="B16" s="124">
        <f>0.4/2.4</f>
        <v>0.16666666666666669</v>
      </c>
      <c r="C16" s="165" t="e">
        <f>VLOOKUP(A16,'RAW MATERIALS'!$B$4:$H$206,2,FALSE)</f>
        <v>#N/A</v>
      </c>
      <c r="D16" s="166" t="e">
        <f t="shared" si="0"/>
        <v>#N/A</v>
      </c>
      <c r="F16" s="116" t="s">
        <v>342</v>
      </c>
      <c r="G16" s="124">
        <f>0.4/2.4</f>
        <v>0.16666666666666669</v>
      </c>
      <c r="H16" s="142" t="e">
        <f>VLOOKUP(F16,'RAW MATERIALS'!$H$5:$I$206,3,FALSE)</f>
        <v>#N/A</v>
      </c>
      <c r="I16" s="143" t="e">
        <f t="shared" si="1"/>
        <v>#N/A</v>
      </c>
    </row>
    <row r="17" spans="1:9" s="182" customFormat="1">
      <c r="A17" s="116" t="s">
        <v>241</v>
      </c>
      <c r="B17" s="124">
        <v>8</v>
      </c>
      <c r="C17" s="165" t="e">
        <f>VLOOKUP(A17,'RAW MATERIALS'!$B$4:$H$206,2,FALSE)</f>
        <v>#N/A</v>
      </c>
      <c r="D17" s="166" t="e">
        <f>B17*C17</f>
        <v>#N/A</v>
      </c>
      <c r="F17" s="116" t="s">
        <v>241</v>
      </c>
      <c r="G17" s="124">
        <v>8</v>
      </c>
      <c r="H17" s="142" t="e">
        <f>VLOOKUP(F17,'RAW MATERIALS'!$H$5:$I$206,3,FALSE)</f>
        <v>#N/A</v>
      </c>
      <c r="I17" s="143" t="e">
        <f t="shared" si="1"/>
        <v>#N/A</v>
      </c>
    </row>
    <row r="18" spans="1:9" s="182" customFormat="1">
      <c r="A18" s="116" t="s">
        <v>311</v>
      </c>
      <c r="B18" s="124">
        <f>110%*0.63</f>
        <v>0.69300000000000006</v>
      </c>
      <c r="C18" s="165" t="e">
        <f>VLOOKUP(A18,'RAW MATERIALS'!$B$4:$H$206,2,FALSE)</f>
        <v>#N/A</v>
      </c>
      <c r="D18" s="166" t="e">
        <f t="shared" si="0"/>
        <v>#N/A</v>
      </c>
      <c r="F18" s="116" t="s">
        <v>311</v>
      </c>
      <c r="G18" s="124">
        <f>110%*0.63</f>
        <v>0.69300000000000006</v>
      </c>
      <c r="H18" s="142" t="e">
        <f>VLOOKUP(F18,'RAW MATERIALS'!$H$5:$I$206,3,FALSE)</f>
        <v>#N/A</v>
      </c>
      <c r="I18" s="143" t="e">
        <f t="shared" si="1"/>
        <v>#N/A</v>
      </c>
    </row>
    <row r="19" spans="1:9" s="182" customFormat="1">
      <c r="A19" s="183" t="s">
        <v>356</v>
      </c>
      <c r="B19" s="124">
        <v>20</v>
      </c>
      <c r="C19" s="165" t="e">
        <f>VLOOKUP(A19,'RAW MATERIALS'!$B$4:$H$206,2,FALSE)</f>
        <v>#N/A</v>
      </c>
      <c r="D19" s="166" t="e">
        <f t="shared" si="0"/>
        <v>#N/A</v>
      </c>
      <c r="F19" s="183" t="s">
        <v>356</v>
      </c>
      <c r="G19" s="124">
        <v>20</v>
      </c>
      <c r="H19" s="142" t="e">
        <f>VLOOKUP(F19,'RAW MATERIALS'!$H$5:$I$206,3,FALSE)</f>
        <v>#N/A</v>
      </c>
      <c r="I19" s="143" t="e">
        <f t="shared" si="1"/>
        <v>#N/A</v>
      </c>
    </row>
    <row r="20" spans="1:9" s="182" customFormat="1">
      <c r="A20" s="10"/>
      <c r="B20" s="184"/>
      <c r="C20" s="169" t="s">
        <v>19</v>
      </c>
      <c r="D20" s="170" t="e">
        <f>SUM(D9:D19)</f>
        <v>#N/A</v>
      </c>
      <c r="F20" s="10"/>
      <c r="G20" s="184"/>
      <c r="H20" s="151" t="s">
        <v>19</v>
      </c>
      <c r="I20" s="145" t="e">
        <f>SUM(I9:I19)</f>
        <v>#N/A</v>
      </c>
    </row>
    <row r="21" spans="1:9" s="182" customFormat="1">
      <c r="A21" s="177"/>
      <c r="B21" s="185"/>
      <c r="C21" s="164"/>
      <c r="D21" s="164"/>
      <c r="F21" s="177"/>
      <c r="G21" s="185"/>
      <c r="H21" s="186"/>
      <c r="I21" s="186"/>
    </row>
    <row r="22" spans="1:9" s="182" customFormat="1">
      <c r="A22" s="9" t="s">
        <v>8</v>
      </c>
      <c r="B22" s="12" t="s">
        <v>22</v>
      </c>
      <c r="C22" s="155" t="s">
        <v>20</v>
      </c>
      <c r="D22" s="155" t="s">
        <v>21</v>
      </c>
      <c r="F22" s="9" t="s">
        <v>8</v>
      </c>
      <c r="G22" s="12" t="s">
        <v>22</v>
      </c>
      <c r="H22" s="158" t="s">
        <v>20</v>
      </c>
      <c r="I22" s="158" t="s">
        <v>21</v>
      </c>
    </row>
    <row r="23" spans="1:9" s="182" customFormat="1">
      <c r="A23" s="31" t="s">
        <v>6</v>
      </c>
      <c r="B23" s="187">
        <v>20</v>
      </c>
      <c r="C23" s="165" t="e">
        <f>VLOOKUP(A23,'RAW MATERIALS'!$B$4:$H$206,2,FALSE)</f>
        <v>#N/A</v>
      </c>
      <c r="D23" s="152" t="e">
        <f>+C23*B23</f>
        <v>#N/A</v>
      </c>
      <c r="F23" s="31" t="s">
        <v>6</v>
      </c>
      <c r="G23" s="187">
        <v>20</v>
      </c>
      <c r="H23" s="142" t="e">
        <f>VLOOKUP(F23,'RAW MATERIALS'!$H$5:$I$206,3,FALSE)</f>
        <v>#N/A</v>
      </c>
      <c r="I23" s="188" t="e">
        <f>+H23*G23</f>
        <v>#N/A</v>
      </c>
    </row>
    <row r="24" spans="1:9" s="182" customFormat="1">
      <c r="A24" s="10"/>
      <c r="B24" s="189"/>
      <c r="C24" s="171" t="s">
        <v>19</v>
      </c>
      <c r="D24" s="153" t="e">
        <f>SUM(D23)</f>
        <v>#N/A</v>
      </c>
      <c r="F24" s="10"/>
      <c r="G24" s="189"/>
      <c r="H24" s="159" t="s">
        <v>19</v>
      </c>
      <c r="I24" s="160" t="e">
        <f>SUM(I23)</f>
        <v>#N/A</v>
      </c>
    </row>
    <row r="25" spans="1:9" s="182" customFormat="1" ht="14.25" customHeight="1">
      <c r="A25" s="10"/>
      <c r="B25" s="189"/>
      <c r="C25" s="172"/>
      <c r="D25" s="154"/>
      <c r="F25" s="10"/>
      <c r="G25" s="189"/>
      <c r="H25" s="161"/>
      <c r="I25" s="162"/>
    </row>
    <row r="26" spans="1:9" s="182" customFormat="1">
      <c r="A26" s="13" t="s">
        <v>24</v>
      </c>
      <c r="B26" s="190"/>
      <c r="C26" s="155" t="s">
        <v>25</v>
      </c>
      <c r="D26" s="155" t="s">
        <v>21</v>
      </c>
      <c r="F26" s="13" t="s">
        <v>24</v>
      </c>
      <c r="G26" s="190"/>
      <c r="H26" s="158" t="s">
        <v>25</v>
      </c>
      <c r="I26" s="158" t="s">
        <v>21</v>
      </c>
    </row>
    <row r="27" spans="1:9" s="182" customFormat="1">
      <c r="A27" s="14" t="s">
        <v>26</v>
      </c>
      <c r="B27" s="15"/>
      <c r="C27" s="173"/>
      <c r="D27" s="153" t="e">
        <f>D20+D23</f>
        <v>#N/A</v>
      </c>
      <c r="F27" s="14" t="s">
        <v>26</v>
      </c>
      <c r="G27" s="15"/>
      <c r="H27" s="163"/>
      <c r="I27" s="146" t="e">
        <f>I20+I23</f>
        <v>#N/A</v>
      </c>
    </row>
    <row r="28" spans="1:9" s="182" customFormat="1">
      <c r="A28" s="14" t="s">
        <v>9</v>
      </c>
      <c r="B28" s="15"/>
      <c r="C28" s="191">
        <v>0.5</v>
      </c>
      <c r="D28" s="153" t="e">
        <f>D27*C28</f>
        <v>#N/A</v>
      </c>
      <c r="F28" s="14" t="s">
        <v>9</v>
      </c>
      <c r="G28" s="15"/>
      <c r="H28" s="191">
        <v>0.5</v>
      </c>
      <c r="I28" s="146" t="e">
        <f>I27*H28</f>
        <v>#N/A</v>
      </c>
    </row>
    <row r="29" spans="1:9" s="182" customFormat="1">
      <c r="A29" s="14" t="s">
        <v>10</v>
      </c>
      <c r="B29" s="15"/>
      <c r="C29" s="174"/>
      <c r="D29" s="153" t="e">
        <f>D27+D28</f>
        <v>#N/A</v>
      </c>
      <c r="F29" s="14" t="s">
        <v>10</v>
      </c>
      <c r="G29" s="15"/>
      <c r="H29" s="174"/>
      <c r="I29" s="146" t="e">
        <f>I27+I28</f>
        <v>#N/A</v>
      </c>
    </row>
    <row r="30" spans="1:9" s="182" customFormat="1">
      <c r="A30" s="14" t="s">
        <v>11</v>
      </c>
      <c r="B30" s="15"/>
      <c r="C30" s="191">
        <v>0.3</v>
      </c>
      <c r="D30" s="153" t="e">
        <f>D29*C30</f>
        <v>#N/A</v>
      </c>
      <c r="F30" s="14" t="s">
        <v>11</v>
      </c>
      <c r="G30" s="15"/>
      <c r="H30" s="191">
        <v>0.3</v>
      </c>
      <c r="I30" s="147" t="e">
        <f>I29*H30</f>
        <v>#N/A</v>
      </c>
    </row>
    <row r="31" spans="1:9" ht="16" thickBot="1">
      <c r="A31" s="14" t="s">
        <v>12</v>
      </c>
      <c r="B31" s="15"/>
      <c r="C31" s="174"/>
      <c r="D31" s="156" t="e">
        <f>D29+D30</f>
        <v>#N/A</v>
      </c>
      <c r="F31" s="14" t="s">
        <v>12</v>
      </c>
      <c r="G31" s="15"/>
      <c r="H31" s="174"/>
      <c r="I31" s="148" t="e">
        <f>I29+I30</f>
        <v>#N/A</v>
      </c>
    </row>
    <row r="32" spans="1:9" ht="16" thickBot="1">
      <c r="A32" s="16" t="s">
        <v>13</v>
      </c>
      <c r="B32" s="17"/>
      <c r="C32" s="175">
        <v>1.165</v>
      </c>
      <c r="D32" s="157" t="e">
        <f>D31*C32</f>
        <v>#N/A</v>
      </c>
      <c r="F32" s="16" t="s">
        <v>13</v>
      </c>
      <c r="G32" s="17"/>
      <c r="H32" s="175">
        <v>1.165</v>
      </c>
      <c r="I32" s="149" t="e">
        <f>I31*H32</f>
        <v>#N/A</v>
      </c>
    </row>
    <row r="33" spans="3:9">
      <c r="C33" s="164"/>
      <c r="D33" s="164"/>
      <c r="H33" s="186"/>
      <c r="I33" s="186"/>
    </row>
    <row r="34" spans="3:9">
      <c r="C34" s="164"/>
      <c r="D34" s="164"/>
      <c r="H34" s="186"/>
      <c r="I34" s="186"/>
    </row>
    <row r="35" spans="3:9">
      <c r="C35" s="164"/>
      <c r="D35" s="164"/>
      <c r="H35" s="186"/>
      <c r="I35" s="186"/>
    </row>
    <row r="36" spans="3:9">
      <c r="C36" s="164"/>
      <c r="D36" s="164"/>
      <c r="H36" s="186"/>
      <c r="I36" s="186"/>
    </row>
    <row r="37" spans="3:9">
      <c r="C37" s="164"/>
      <c r="D37" s="164"/>
      <c r="H37" s="186"/>
      <c r="I37" s="186"/>
    </row>
    <row r="38" spans="3:9">
      <c r="C38" s="164"/>
      <c r="D38" s="164"/>
      <c r="H38" s="186"/>
      <c r="I38" s="186"/>
    </row>
    <row r="39" spans="3:9">
      <c r="C39" s="164"/>
      <c r="D39" s="164"/>
      <c r="H39" s="186"/>
      <c r="I39" s="186"/>
    </row>
    <row r="40" spans="3:9">
      <c r="C40" s="164"/>
      <c r="D40" s="164"/>
      <c r="H40" s="186"/>
      <c r="I40" s="186"/>
    </row>
    <row r="41" spans="3:9">
      <c r="C41" s="164"/>
      <c r="D41" s="164"/>
      <c r="H41" s="186"/>
      <c r="I41" s="186"/>
    </row>
    <row r="42" spans="3:9">
      <c r="C42" s="164"/>
      <c r="D42" s="164"/>
      <c r="H42" s="186"/>
      <c r="I42" s="186"/>
    </row>
    <row r="43" spans="3:9">
      <c r="C43" s="164"/>
      <c r="D43" s="164"/>
      <c r="H43" s="186"/>
      <c r="I43" s="186"/>
    </row>
    <row r="44" spans="3:9">
      <c r="C44" s="164"/>
      <c r="D44" s="164"/>
      <c r="H44" s="186"/>
      <c r="I44" s="186"/>
    </row>
    <row r="45" spans="3:9">
      <c r="C45" s="164"/>
      <c r="D45" s="164"/>
      <c r="H45" s="186"/>
      <c r="I45" s="186"/>
    </row>
    <row r="46" spans="3:9">
      <c r="C46" s="164"/>
      <c r="D46" s="164"/>
      <c r="H46" s="186"/>
      <c r="I46" s="186"/>
    </row>
    <row r="47" spans="3:9">
      <c r="C47" s="164"/>
      <c r="D47" s="164"/>
      <c r="H47" s="186"/>
      <c r="I47" s="186"/>
    </row>
    <row r="48" spans="3: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mergeCells count="1">
    <mergeCell ref="B3:C3"/>
  </mergeCells>
  <dataValidations count="1">
    <dataValidation type="list" allowBlank="1" showInputMessage="1" showErrorMessage="1" sqref="A9:A19 A23 F9:F19 F23">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147</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446</v>
      </c>
      <c r="B9" s="193">
        <v>0.3</v>
      </c>
      <c r="C9" s="165" t="e">
        <f>VLOOKUP(A9,'RAW MATERIALS'!$B$4:$H$206,2,FALSE)</f>
        <v>#N/A</v>
      </c>
      <c r="D9" s="166" t="e">
        <f t="shared" ref="D9:D31" si="0">B9*C9</f>
        <v>#N/A</v>
      </c>
      <c r="F9" s="116" t="s">
        <v>446</v>
      </c>
      <c r="G9" s="193">
        <v>0.3</v>
      </c>
      <c r="H9" s="142" t="e">
        <f>VLOOKUP(F9,'RAW MATERIALS'!$H$5:$I$206,3,FALSE)</f>
        <v>#N/A</v>
      </c>
      <c r="I9" s="143" t="e">
        <f t="shared" ref="I9:I31" si="1">G9*H9</f>
        <v>#N/A</v>
      </c>
    </row>
    <row r="10" spans="1:9" s="182" customFormat="1">
      <c r="A10" s="116" t="s">
        <v>226</v>
      </c>
      <c r="B10" s="193">
        <v>0.3</v>
      </c>
      <c r="C10" s="165" t="e">
        <f>VLOOKUP(A10,'RAW MATERIALS'!$B$4:$H$206,2,FALSE)</f>
        <v>#N/A</v>
      </c>
      <c r="D10" s="166" t="e">
        <f t="shared" si="0"/>
        <v>#N/A</v>
      </c>
      <c r="F10" s="116" t="s">
        <v>226</v>
      </c>
      <c r="G10" s="193">
        <v>0.3</v>
      </c>
      <c r="H10" s="142" t="e">
        <f>VLOOKUP(F10,'RAW MATERIALS'!$H$5:$I$206,3,FALSE)</f>
        <v>#N/A</v>
      </c>
      <c r="I10" s="143" t="e">
        <f t="shared" si="1"/>
        <v>#N/A</v>
      </c>
    </row>
    <row r="11" spans="1:9" s="182" customFormat="1">
      <c r="A11" s="116" t="s">
        <v>227</v>
      </c>
      <c r="B11" s="193">
        <v>0.6</v>
      </c>
      <c r="C11" s="165" t="e">
        <f>VLOOKUP(A11,'RAW MATERIALS'!$B$4:$H$206,2,FALSE)</f>
        <v>#N/A</v>
      </c>
      <c r="D11" s="166" t="e">
        <f t="shared" si="0"/>
        <v>#N/A</v>
      </c>
      <c r="F11" s="116" t="s">
        <v>227</v>
      </c>
      <c r="G11" s="193">
        <v>0.6</v>
      </c>
      <c r="H11" s="142" t="e">
        <f>VLOOKUP(F11,'RAW MATERIALS'!$H$5:$I$206,3,FALSE)</f>
        <v>#N/A</v>
      </c>
      <c r="I11" s="143" t="e">
        <f t="shared" si="1"/>
        <v>#N/A</v>
      </c>
    </row>
    <row r="12" spans="1:9" s="182" customFormat="1">
      <c r="A12" s="116" t="s">
        <v>271</v>
      </c>
      <c r="B12" s="193">
        <v>0.1</v>
      </c>
      <c r="C12" s="165" t="e">
        <f>VLOOKUP(A12,'RAW MATERIALS'!$B$4:$H$206,2,FALSE)</f>
        <v>#N/A</v>
      </c>
      <c r="D12" s="166" t="e">
        <f t="shared" si="0"/>
        <v>#N/A</v>
      </c>
      <c r="F12" s="116" t="s">
        <v>271</v>
      </c>
      <c r="G12" s="193">
        <v>0.1</v>
      </c>
      <c r="H12" s="142" t="e">
        <f>VLOOKUP(F12,'RAW MATERIALS'!$H$5:$I$206,3,FALSE)</f>
        <v>#N/A</v>
      </c>
      <c r="I12" s="143" t="e">
        <f t="shared" si="1"/>
        <v>#N/A</v>
      </c>
    </row>
    <row r="13" spans="1:9" s="182" customFormat="1">
      <c r="A13" s="116" t="s">
        <v>306</v>
      </c>
      <c r="B13" s="193">
        <f>110%*(6.1/6)</f>
        <v>1.1183333333333334</v>
      </c>
      <c r="C13" s="165" t="e">
        <f>VLOOKUP(A13,'RAW MATERIALS'!$B$4:$H$206,2,FALSE)</f>
        <v>#N/A</v>
      </c>
      <c r="D13" s="166" t="e">
        <f t="shared" si="0"/>
        <v>#N/A</v>
      </c>
      <c r="F13" s="116" t="s">
        <v>306</v>
      </c>
      <c r="G13" s="193">
        <f>110%*(6.1/6)</f>
        <v>1.1183333333333334</v>
      </c>
      <c r="H13" s="142" t="e">
        <f>VLOOKUP(F13,'RAW MATERIALS'!$H$5:$I$206,3,FALSE)</f>
        <v>#N/A</v>
      </c>
      <c r="I13" s="143" t="e">
        <f t="shared" si="1"/>
        <v>#N/A</v>
      </c>
    </row>
    <row r="14" spans="1:9" s="182" customFormat="1">
      <c r="A14" s="116" t="s">
        <v>363</v>
      </c>
      <c r="B14" s="193">
        <v>1.1000000000000001E-3</v>
      </c>
      <c r="C14" s="165" t="e">
        <f>VLOOKUP(A14,'RAW MATERIALS'!$B$4:$H$206,2,FALSE)</f>
        <v>#N/A</v>
      </c>
      <c r="D14" s="166" t="e">
        <f t="shared" si="0"/>
        <v>#N/A</v>
      </c>
      <c r="F14" s="116" t="s">
        <v>363</v>
      </c>
      <c r="G14" s="193">
        <v>1.1000000000000001E-3</v>
      </c>
      <c r="H14" s="142" t="e">
        <f>VLOOKUP(F14,'RAW MATERIALS'!$H$5:$I$206,3,FALSE)</f>
        <v>#N/A</v>
      </c>
      <c r="I14" s="143" t="e">
        <f t="shared" si="1"/>
        <v>#N/A</v>
      </c>
    </row>
    <row r="15" spans="1:9" s="182" customFormat="1">
      <c r="A15" s="116" t="s">
        <v>387</v>
      </c>
      <c r="B15" s="193">
        <f>0.2/92</f>
        <v>2.1739130434782609E-3</v>
      </c>
      <c r="C15" s="165" t="e">
        <f>VLOOKUP(A15,'RAW MATERIALS'!$B$4:$H$206,2,FALSE)</f>
        <v>#N/A</v>
      </c>
      <c r="D15" s="166" t="e">
        <f t="shared" si="0"/>
        <v>#N/A</v>
      </c>
      <c r="F15" s="116" t="s">
        <v>387</v>
      </c>
      <c r="G15" s="193">
        <f>0.2/92</f>
        <v>2.1739130434782609E-3</v>
      </c>
      <c r="H15" s="142" t="e">
        <f>VLOOKUP(F15,'RAW MATERIALS'!$H$5:$I$206,3,FALSE)</f>
        <v>#N/A</v>
      </c>
      <c r="I15" s="143" t="e">
        <f t="shared" si="1"/>
        <v>#N/A</v>
      </c>
    </row>
    <row r="16" spans="1:9" s="182" customFormat="1">
      <c r="A16" s="116" t="s">
        <v>239</v>
      </c>
      <c r="B16" s="117">
        <v>40</v>
      </c>
      <c r="C16" s="165" t="e">
        <f>VLOOKUP(A16,'RAW MATERIALS'!$B$4:$H$206,2,FALSE)</f>
        <v>#N/A</v>
      </c>
      <c r="D16" s="166" t="e">
        <f t="shared" si="0"/>
        <v>#N/A</v>
      </c>
      <c r="F16" s="116" t="s">
        <v>239</v>
      </c>
      <c r="G16" s="117">
        <v>40</v>
      </c>
      <c r="H16" s="142" t="e">
        <f>VLOOKUP(F16,'RAW MATERIALS'!$H$5:$I$206,3,FALSE)</f>
        <v>#N/A</v>
      </c>
      <c r="I16" s="143" t="e">
        <f t="shared" si="1"/>
        <v>#N/A</v>
      </c>
    </row>
    <row r="17" spans="1:9" s="182" customFormat="1">
      <c r="A17" s="116" t="s">
        <v>312</v>
      </c>
      <c r="B17" s="193">
        <v>4.05</v>
      </c>
      <c r="C17" s="165" t="e">
        <f>VLOOKUP(A17,'RAW MATERIALS'!$B$4:$H$206,2,FALSE)</f>
        <v>#N/A</v>
      </c>
      <c r="D17" s="166" t="e">
        <f t="shared" si="0"/>
        <v>#N/A</v>
      </c>
      <c r="F17" s="116" t="s">
        <v>312</v>
      </c>
      <c r="G17" s="193">
        <v>4.05</v>
      </c>
      <c r="H17" s="142" t="e">
        <f>VLOOKUP(F17,'RAW MATERIALS'!$H$5:$I$206,3,FALSE)</f>
        <v>#N/A</v>
      </c>
      <c r="I17" s="143" t="e">
        <f t="shared" si="1"/>
        <v>#N/A</v>
      </c>
    </row>
    <row r="18" spans="1:9" s="182" customFormat="1">
      <c r="A18" s="116" t="s">
        <v>272</v>
      </c>
      <c r="B18" s="193">
        <f>110%*0.03</f>
        <v>3.3000000000000002E-2</v>
      </c>
      <c r="C18" s="165" t="e">
        <f>VLOOKUP(A18,'RAW MATERIALS'!$B$4:$H$206,2,FALSE)</f>
        <v>#N/A</v>
      </c>
      <c r="D18" s="166" t="e">
        <f t="shared" si="0"/>
        <v>#N/A</v>
      </c>
      <c r="F18" s="116" t="s">
        <v>272</v>
      </c>
      <c r="G18" s="193">
        <f>110%*0.03</f>
        <v>3.3000000000000002E-2</v>
      </c>
      <c r="H18" s="142" t="e">
        <f>VLOOKUP(F18,'RAW MATERIALS'!$H$5:$I$206,3,FALSE)</f>
        <v>#N/A</v>
      </c>
      <c r="I18" s="143" t="e">
        <f t="shared" si="1"/>
        <v>#N/A</v>
      </c>
    </row>
    <row r="19" spans="1:9" s="182" customFormat="1">
      <c r="A19" s="116" t="s">
        <v>360</v>
      </c>
      <c r="B19" s="193">
        <v>2</v>
      </c>
      <c r="C19" s="165" t="e">
        <f>VLOOKUP(A19,'RAW MATERIALS'!$B$4:$H$206,2,FALSE)</f>
        <v>#N/A</v>
      </c>
      <c r="D19" s="166" t="e">
        <f t="shared" si="0"/>
        <v>#N/A</v>
      </c>
      <c r="F19" s="116" t="s">
        <v>360</v>
      </c>
      <c r="G19" s="193">
        <v>2</v>
      </c>
      <c r="H19" s="142" t="e">
        <f>VLOOKUP(F19,'RAW MATERIALS'!$H$5:$I$206,3,FALSE)</f>
        <v>#N/A</v>
      </c>
      <c r="I19" s="143" t="e">
        <f t="shared" si="1"/>
        <v>#N/A</v>
      </c>
    </row>
    <row r="20" spans="1:9" s="182" customFormat="1">
      <c r="A20" s="116" t="s">
        <v>239</v>
      </c>
      <c r="B20" s="193">
        <v>36</v>
      </c>
      <c r="C20" s="165" t="e">
        <f>VLOOKUP(A20,'RAW MATERIALS'!$B$4:$H$206,2,FALSE)</f>
        <v>#N/A</v>
      </c>
      <c r="D20" s="166" t="e">
        <f t="shared" si="0"/>
        <v>#N/A</v>
      </c>
      <c r="F20" s="116" t="s">
        <v>239</v>
      </c>
      <c r="G20" s="193">
        <v>36</v>
      </c>
      <c r="H20" s="142" t="e">
        <f>VLOOKUP(F20,'RAW MATERIALS'!$H$5:$I$206,3,FALSE)</f>
        <v>#N/A</v>
      </c>
      <c r="I20" s="143" t="e">
        <f t="shared" si="1"/>
        <v>#N/A</v>
      </c>
    </row>
    <row r="21" spans="1:9" s="182" customFormat="1">
      <c r="A21" s="116" t="s">
        <v>343</v>
      </c>
      <c r="B21" s="181">
        <f>((6*0.8)+(6*0.7)+(10*0.84)+(1*0.7))/(18*0.31*2)*110%</f>
        <v>1.7840501792114696</v>
      </c>
      <c r="C21" s="165" t="e">
        <f>VLOOKUP(A21,'RAW MATERIALS'!$B$4:$H$206,2,FALSE)</f>
        <v>#N/A</v>
      </c>
      <c r="D21" s="166" t="e">
        <f t="shared" si="0"/>
        <v>#N/A</v>
      </c>
      <c r="F21" s="116" t="s">
        <v>343</v>
      </c>
      <c r="G21" s="181">
        <f>((6*0.8)+(6*0.7)+(10*0.84)+(1*0.7))/(18*0.31*2)*110%</f>
        <v>1.7840501792114696</v>
      </c>
      <c r="H21" s="142" t="e">
        <f>VLOOKUP(F21,'RAW MATERIALS'!$H$5:$I$206,3,FALSE)</f>
        <v>#N/A</v>
      </c>
      <c r="I21" s="143" t="e">
        <f t="shared" si="1"/>
        <v>#N/A</v>
      </c>
    </row>
    <row r="22" spans="1:9" s="182" customFormat="1">
      <c r="A22" s="183" t="s">
        <v>356</v>
      </c>
      <c r="B22" s="181">
        <v>10</v>
      </c>
      <c r="C22" s="165" t="e">
        <f>VLOOKUP(A22,'RAW MATERIALS'!$B$4:$H$206,2,FALSE)</f>
        <v>#N/A</v>
      </c>
      <c r="D22" s="166" t="e">
        <f t="shared" si="0"/>
        <v>#N/A</v>
      </c>
      <c r="F22" s="183" t="s">
        <v>356</v>
      </c>
      <c r="G22" s="181">
        <v>10</v>
      </c>
      <c r="H22" s="142" t="e">
        <f>VLOOKUP(F22,'RAW MATERIALS'!$H$5:$I$206,3,FALSE)</f>
        <v>#N/A</v>
      </c>
      <c r="I22" s="143" t="e">
        <f t="shared" si="1"/>
        <v>#N/A</v>
      </c>
    </row>
    <row r="23" spans="1:9" s="182" customFormat="1">
      <c r="A23" s="116" t="s">
        <v>437</v>
      </c>
      <c r="B23" s="181">
        <v>2</v>
      </c>
      <c r="C23" s="165" t="e">
        <f>VLOOKUP(A23,'RAW MATERIALS'!$B$4:$H$206,2,FALSE)</f>
        <v>#N/A</v>
      </c>
      <c r="D23" s="166" t="e">
        <f t="shared" si="0"/>
        <v>#N/A</v>
      </c>
      <c r="F23" s="116" t="s">
        <v>437</v>
      </c>
      <c r="G23" s="181">
        <v>2</v>
      </c>
      <c r="H23" s="142" t="e">
        <f>VLOOKUP(F23,'RAW MATERIALS'!$H$5:$I$206,3,FALSE)</f>
        <v>#N/A</v>
      </c>
      <c r="I23" s="143" t="e">
        <f t="shared" si="1"/>
        <v>#N/A</v>
      </c>
    </row>
    <row r="24" spans="1:9" s="182" customFormat="1">
      <c r="A24" s="116" t="s">
        <v>244</v>
      </c>
      <c r="B24" s="181">
        <v>2</v>
      </c>
      <c r="C24" s="165" t="e">
        <f>VLOOKUP(A24,'RAW MATERIALS'!$B$4:$H$206,2,FALSE)</f>
        <v>#N/A</v>
      </c>
      <c r="D24" s="166" t="e">
        <f t="shared" si="0"/>
        <v>#N/A</v>
      </c>
      <c r="F24" s="116" t="s">
        <v>244</v>
      </c>
      <c r="G24" s="181">
        <v>2</v>
      </c>
      <c r="H24" s="142" t="e">
        <f>VLOOKUP(F24,'RAW MATERIALS'!$H$5:$I$206,3,FALSE)</f>
        <v>#N/A</v>
      </c>
      <c r="I24" s="143" t="e">
        <f t="shared" si="1"/>
        <v>#N/A</v>
      </c>
    </row>
    <row r="25" spans="1:9" s="182" customFormat="1">
      <c r="A25" s="116" t="s">
        <v>333</v>
      </c>
      <c r="B25" s="181">
        <f>110%*(0.4/6)</f>
        <v>7.3333333333333334E-2</v>
      </c>
      <c r="C25" s="165" t="e">
        <f>VLOOKUP(A25,'RAW MATERIALS'!$B$4:$H$206,2,FALSE)</f>
        <v>#N/A</v>
      </c>
      <c r="D25" s="166" t="e">
        <f t="shared" si="0"/>
        <v>#N/A</v>
      </c>
      <c r="F25" s="116" t="s">
        <v>333</v>
      </c>
      <c r="G25" s="181">
        <f>110%*(0.4/6)</f>
        <v>7.3333333333333334E-2</v>
      </c>
      <c r="H25" s="142" t="e">
        <f>VLOOKUP(F25,'RAW MATERIALS'!$H$5:$I$206,3,FALSE)</f>
        <v>#N/A</v>
      </c>
      <c r="I25" s="143" t="e">
        <f t="shared" si="1"/>
        <v>#N/A</v>
      </c>
    </row>
    <row r="26" spans="1:9" s="182" customFormat="1">
      <c r="A26" s="116" t="s">
        <v>331</v>
      </c>
      <c r="B26" s="181">
        <v>1</v>
      </c>
      <c r="C26" s="165" t="e">
        <f>VLOOKUP(A26,'RAW MATERIALS'!$B$4:$H$206,2,FALSE)</f>
        <v>#N/A</v>
      </c>
      <c r="D26" s="166" t="e">
        <f t="shared" si="0"/>
        <v>#N/A</v>
      </c>
      <c r="F26" s="116" t="s">
        <v>331</v>
      </c>
      <c r="G26" s="181">
        <v>1</v>
      </c>
      <c r="H26" s="142" t="e">
        <f>VLOOKUP(F26,'RAW MATERIALS'!$H$5:$I$206,3,FALSE)</f>
        <v>#N/A</v>
      </c>
      <c r="I26" s="143" t="e">
        <f t="shared" si="1"/>
        <v>#N/A</v>
      </c>
    </row>
    <row r="27" spans="1:9" s="182" customFormat="1">
      <c r="A27" s="116" t="s">
        <v>224</v>
      </c>
      <c r="B27" s="193">
        <v>0.8</v>
      </c>
      <c r="C27" s="165" t="e">
        <f>VLOOKUP(A27,'RAW MATERIALS'!$B$4:$H$206,2,FALSE)</f>
        <v>#N/A</v>
      </c>
      <c r="D27" s="166" t="e">
        <f t="shared" si="0"/>
        <v>#N/A</v>
      </c>
      <c r="F27" s="116" t="s">
        <v>224</v>
      </c>
      <c r="G27" s="193">
        <v>0.8</v>
      </c>
      <c r="H27" s="142" t="e">
        <f>VLOOKUP(F27,'RAW MATERIALS'!$H$5:$I$206,3,FALSE)</f>
        <v>#N/A</v>
      </c>
      <c r="I27" s="143" t="e">
        <f t="shared" si="1"/>
        <v>#N/A</v>
      </c>
    </row>
    <row r="28" spans="1:9" s="182" customFormat="1">
      <c r="A28" s="116" t="s">
        <v>225</v>
      </c>
      <c r="B28" s="193">
        <v>0.8</v>
      </c>
      <c r="C28" s="165" t="e">
        <f>VLOOKUP(A28,'RAW MATERIALS'!$B$4:$H$206,2,FALSE)</f>
        <v>#N/A</v>
      </c>
      <c r="D28" s="166" t="e">
        <f t="shared" si="0"/>
        <v>#N/A</v>
      </c>
      <c r="F28" s="116" t="s">
        <v>225</v>
      </c>
      <c r="G28" s="193">
        <v>0.8</v>
      </c>
      <c r="H28" s="142" t="e">
        <f>VLOOKUP(F28,'RAW MATERIALS'!$H$5:$I$206,3,FALSE)</f>
        <v>#N/A</v>
      </c>
      <c r="I28" s="143" t="e">
        <f t="shared" si="1"/>
        <v>#N/A</v>
      </c>
    </row>
    <row r="29" spans="1:9" s="182" customFormat="1">
      <c r="A29" s="116" t="s">
        <v>283</v>
      </c>
      <c r="B29" s="193">
        <v>1</v>
      </c>
      <c r="C29" s="165" t="e">
        <f>VLOOKUP(A29,'RAW MATERIALS'!$B$4:$H$206,2,FALSE)</f>
        <v>#N/A</v>
      </c>
      <c r="D29" s="166" t="e">
        <f t="shared" si="0"/>
        <v>#N/A</v>
      </c>
      <c r="F29" s="116" t="s">
        <v>283</v>
      </c>
      <c r="G29" s="193">
        <v>1</v>
      </c>
      <c r="H29" s="142" t="e">
        <f>VLOOKUP(F29,'RAW MATERIALS'!$H$5:$I$206,3,FALSE)</f>
        <v>#N/A</v>
      </c>
      <c r="I29" s="143" t="e">
        <f t="shared" si="1"/>
        <v>#N/A</v>
      </c>
    </row>
    <row r="30" spans="1:9" s="182" customFormat="1">
      <c r="A30" s="116" t="s">
        <v>365</v>
      </c>
      <c r="B30" s="193">
        <v>1</v>
      </c>
      <c r="C30" s="165" t="e">
        <f>VLOOKUP(A30,'RAW MATERIALS'!$B$4:$H$206,2,FALSE)</f>
        <v>#N/A</v>
      </c>
      <c r="D30" s="166" t="e">
        <f t="shared" si="0"/>
        <v>#N/A</v>
      </c>
      <c r="F30" s="116" t="s">
        <v>365</v>
      </c>
      <c r="G30" s="193">
        <v>1</v>
      </c>
      <c r="H30" s="142" t="e">
        <f>VLOOKUP(F30,'RAW MATERIALS'!$H$5:$I$206,3,FALSE)</f>
        <v>#N/A</v>
      </c>
      <c r="I30" s="143" t="e">
        <f t="shared" si="1"/>
        <v>#N/A</v>
      </c>
    </row>
    <row r="31" spans="1:9" s="182" customFormat="1">
      <c r="A31" s="194" t="s">
        <v>428</v>
      </c>
      <c r="B31" s="193">
        <f>4/5</f>
        <v>0.8</v>
      </c>
      <c r="C31" s="165" t="e">
        <f>VLOOKUP(A31,'RAW MATERIALS'!$B$4:$H$206,2,FALSE)</f>
        <v>#N/A</v>
      </c>
      <c r="D31" s="166" t="e">
        <f t="shared" si="0"/>
        <v>#N/A</v>
      </c>
      <c r="F31" s="194" t="s">
        <v>428</v>
      </c>
      <c r="G31" s="193">
        <f>4/5</f>
        <v>0.8</v>
      </c>
      <c r="H31" s="142" t="e">
        <f>VLOOKUP(F31,'RAW MATERIALS'!$H$5:$I$206,3,FALSE)</f>
        <v>#N/A</v>
      </c>
      <c r="I31" s="143" t="e">
        <f t="shared" si="1"/>
        <v>#N/A</v>
      </c>
    </row>
    <row r="32" spans="1:9" s="182" customFormat="1">
      <c r="A32" s="10"/>
      <c r="B32" s="184"/>
      <c r="C32" s="169" t="s">
        <v>19</v>
      </c>
      <c r="D32" s="170" t="e">
        <f>SUM(D9:D31)</f>
        <v>#N/A</v>
      </c>
      <c r="F32" s="10"/>
      <c r="G32" s="184"/>
      <c r="H32" s="151" t="s">
        <v>19</v>
      </c>
      <c r="I32" s="145" t="e">
        <f>SUM(I9:I31)</f>
        <v>#N/A</v>
      </c>
    </row>
    <row r="33" spans="1:9" s="182" customFormat="1">
      <c r="A33" s="177"/>
      <c r="B33" s="185"/>
      <c r="C33" s="164"/>
      <c r="D33" s="164"/>
      <c r="F33" s="177"/>
      <c r="G33" s="185"/>
      <c r="H33" s="186"/>
      <c r="I33" s="186"/>
    </row>
    <row r="34" spans="1:9" s="182" customFormat="1">
      <c r="A34" s="9" t="s">
        <v>8</v>
      </c>
      <c r="B34" s="12" t="s">
        <v>22</v>
      </c>
      <c r="C34" s="155" t="s">
        <v>20</v>
      </c>
      <c r="D34" s="155" t="s">
        <v>21</v>
      </c>
      <c r="F34" s="9" t="s">
        <v>8</v>
      </c>
      <c r="G34" s="12" t="s">
        <v>22</v>
      </c>
      <c r="H34" s="158" t="s">
        <v>20</v>
      </c>
      <c r="I34" s="158" t="s">
        <v>21</v>
      </c>
    </row>
    <row r="35" spans="1:9" s="182" customFormat="1">
      <c r="A35" s="31" t="s">
        <v>6</v>
      </c>
      <c r="B35" s="187">
        <v>30</v>
      </c>
      <c r="C35" s="165" t="e">
        <f>VLOOKUP(A35,'RAW MATERIALS'!$B$4:$H$206,2,FALSE)</f>
        <v>#N/A</v>
      </c>
      <c r="D35" s="152" t="e">
        <f>+C35*B35</f>
        <v>#N/A</v>
      </c>
      <c r="F35" s="31" t="s">
        <v>6</v>
      </c>
      <c r="G35" s="187">
        <v>30</v>
      </c>
      <c r="H35" s="142" t="e">
        <f>VLOOKUP(F35,'RAW MATERIALS'!$H$5:$I$206,3,FALSE)</f>
        <v>#N/A</v>
      </c>
      <c r="I35" s="188" t="e">
        <f>+H35*G35</f>
        <v>#N/A</v>
      </c>
    </row>
    <row r="36" spans="1:9" s="182" customFormat="1">
      <c r="A36" s="10"/>
      <c r="B36" s="189"/>
      <c r="C36" s="171" t="s">
        <v>19</v>
      </c>
      <c r="D36" s="153" t="e">
        <f>SUM(D35)</f>
        <v>#N/A</v>
      </c>
      <c r="F36" s="10"/>
      <c r="G36" s="189"/>
      <c r="H36" s="159" t="s">
        <v>19</v>
      </c>
      <c r="I36" s="160" t="e">
        <f>SUM(I35)</f>
        <v>#N/A</v>
      </c>
    </row>
    <row r="37" spans="1:9">
      <c r="A37" s="10"/>
      <c r="B37" s="189"/>
      <c r="C37" s="172"/>
      <c r="D37" s="154"/>
      <c r="F37" s="10"/>
      <c r="G37" s="189"/>
      <c r="H37" s="161"/>
      <c r="I37" s="162"/>
    </row>
    <row r="38" spans="1:9">
      <c r="A38" s="13" t="s">
        <v>24</v>
      </c>
      <c r="B38" s="190"/>
      <c r="C38" s="155" t="s">
        <v>25</v>
      </c>
      <c r="D38" s="155" t="s">
        <v>21</v>
      </c>
      <c r="F38" s="13" t="s">
        <v>24</v>
      </c>
      <c r="G38" s="190"/>
      <c r="H38" s="158" t="s">
        <v>25</v>
      </c>
      <c r="I38" s="158" t="s">
        <v>21</v>
      </c>
    </row>
    <row r="39" spans="1:9">
      <c r="A39" s="14" t="s">
        <v>26</v>
      </c>
      <c r="B39" s="15"/>
      <c r="C39" s="173"/>
      <c r="D39" s="153" t="e">
        <f>D32+D35</f>
        <v>#N/A</v>
      </c>
      <c r="F39" s="14" t="s">
        <v>26</v>
      </c>
      <c r="G39" s="15"/>
      <c r="H39" s="163"/>
      <c r="I39" s="146" t="e">
        <f>I32+I35</f>
        <v>#N/A</v>
      </c>
    </row>
    <row r="40" spans="1:9">
      <c r="A40" s="14" t="s">
        <v>9</v>
      </c>
      <c r="B40" s="15"/>
      <c r="C40" s="191">
        <v>0.5</v>
      </c>
      <c r="D40" s="153" t="e">
        <f>D39*C40</f>
        <v>#N/A</v>
      </c>
      <c r="F40" s="14" t="s">
        <v>9</v>
      </c>
      <c r="G40" s="15"/>
      <c r="H40" s="191">
        <v>0.5</v>
      </c>
      <c r="I40" s="146" t="e">
        <f>I39*H40</f>
        <v>#N/A</v>
      </c>
    </row>
    <row r="41" spans="1:9">
      <c r="A41" s="14" t="s">
        <v>10</v>
      </c>
      <c r="B41" s="15"/>
      <c r="C41" s="174"/>
      <c r="D41" s="153" t="e">
        <f>D39+D40</f>
        <v>#N/A</v>
      </c>
      <c r="F41" s="14" t="s">
        <v>10</v>
      </c>
      <c r="G41" s="15"/>
      <c r="H41" s="174"/>
      <c r="I41" s="146" t="e">
        <f>I39+I40</f>
        <v>#N/A</v>
      </c>
    </row>
    <row r="42" spans="1:9">
      <c r="A42" s="14" t="s">
        <v>11</v>
      </c>
      <c r="B42" s="15"/>
      <c r="C42" s="191">
        <v>0.3</v>
      </c>
      <c r="D42" s="153" t="e">
        <f>D41*C42</f>
        <v>#N/A</v>
      </c>
      <c r="F42" s="14" t="s">
        <v>11</v>
      </c>
      <c r="G42" s="15"/>
      <c r="H42" s="191">
        <v>0.3</v>
      </c>
      <c r="I42" s="147" t="e">
        <f>I41*H42</f>
        <v>#N/A</v>
      </c>
    </row>
    <row r="43" spans="1:9" ht="19.5" customHeight="1" thickBot="1">
      <c r="A43" s="14" t="s">
        <v>12</v>
      </c>
      <c r="B43" s="15"/>
      <c r="C43" s="174"/>
      <c r="D43" s="156" t="e">
        <f>D41+D42</f>
        <v>#N/A</v>
      </c>
      <c r="F43" s="14" t="s">
        <v>12</v>
      </c>
      <c r="G43" s="15"/>
      <c r="H43" s="174"/>
      <c r="I43" s="148" t="e">
        <f>I41+I42</f>
        <v>#N/A</v>
      </c>
    </row>
    <row r="44" spans="1:9" ht="19.5" customHeight="1" thickBot="1">
      <c r="A44" s="16" t="s">
        <v>13</v>
      </c>
      <c r="B44" s="17"/>
      <c r="C44" s="175">
        <v>1.165</v>
      </c>
      <c r="D44" s="157" t="e">
        <f>D43*C44</f>
        <v>#N/A</v>
      </c>
      <c r="F44" s="16" t="s">
        <v>13</v>
      </c>
      <c r="G44" s="17"/>
      <c r="H44" s="175">
        <v>1.165</v>
      </c>
      <c r="I44" s="149" t="e">
        <f>I43*H44</f>
        <v>#N/A</v>
      </c>
    </row>
    <row r="45" spans="1:9" ht="19.5" customHeight="1">
      <c r="C45" s="164"/>
      <c r="D45" s="164"/>
      <c r="H45" s="186"/>
      <c r="I45" s="186"/>
    </row>
    <row r="46" spans="1:9" ht="19.5" customHeight="1">
      <c r="C46" s="164"/>
      <c r="D46" s="164"/>
      <c r="H46" s="186"/>
      <c r="I46" s="186"/>
    </row>
    <row r="47" spans="1:9" ht="19.5" customHeight="1">
      <c r="C47" s="164"/>
      <c r="D47" s="164"/>
      <c r="H47" s="186"/>
      <c r="I47" s="186"/>
    </row>
    <row r="48" spans="1: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mergeCells count="1">
    <mergeCell ref="B3:C3"/>
  </mergeCells>
  <dataValidations count="1">
    <dataValidation type="list" allowBlank="1" showInputMessage="1" showErrorMessage="1" sqref="A35 A9:A31 F35 F9:F31">
      <formula1>Materials</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150</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306</v>
      </c>
      <c r="B9" s="181">
        <f>110%*(23.8/6)</f>
        <v>4.3633333333333342</v>
      </c>
      <c r="C9" s="165" t="e">
        <f>VLOOKUP(A9,'RAW MATERIALS'!$B$4:$H$206,2,FALSE)</f>
        <v>#N/A</v>
      </c>
      <c r="D9" s="166" t="e">
        <f t="shared" ref="D9:D16" si="0">B9*C9</f>
        <v>#N/A</v>
      </c>
      <c r="F9" s="116" t="s">
        <v>306</v>
      </c>
      <c r="G9" s="181">
        <f>110%*(23.8/6)</f>
        <v>4.3633333333333342</v>
      </c>
      <c r="H9" s="142" t="e">
        <f>VLOOKUP(F9,'RAW MATERIALS'!$H$5:$I$206,3,FALSE)</f>
        <v>#N/A</v>
      </c>
      <c r="I9" s="143" t="e">
        <f t="shared" ref="I9:I16" si="1">G9*H9</f>
        <v>#N/A</v>
      </c>
    </row>
    <row r="10" spans="1:9" s="182" customFormat="1">
      <c r="A10" s="116" t="s">
        <v>323</v>
      </c>
      <c r="B10" s="181">
        <v>0.5</v>
      </c>
      <c r="C10" s="165" t="e">
        <f>VLOOKUP(A10,'RAW MATERIALS'!$B$4:$H$206,2,FALSE)</f>
        <v>#N/A</v>
      </c>
      <c r="D10" s="166" t="e">
        <f t="shared" si="0"/>
        <v>#N/A</v>
      </c>
      <c r="F10" s="116" t="s">
        <v>323</v>
      </c>
      <c r="G10" s="181">
        <v>0.5</v>
      </c>
      <c r="H10" s="142" t="e">
        <f>VLOOKUP(F10,'RAW MATERIALS'!$H$5:$I$206,3,FALSE)</f>
        <v>#N/A</v>
      </c>
      <c r="I10" s="143" t="e">
        <f t="shared" si="1"/>
        <v>#N/A</v>
      </c>
    </row>
    <row r="11" spans="1:9" s="182" customFormat="1">
      <c r="A11" s="116" t="s">
        <v>220</v>
      </c>
      <c r="B11" s="181">
        <v>1</v>
      </c>
      <c r="C11" s="165" t="e">
        <f>VLOOKUP(A11,'RAW MATERIALS'!$B$4:$H$206,2,FALSE)</f>
        <v>#N/A</v>
      </c>
      <c r="D11" s="166" t="e">
        <f t="shared" si="0"/>
        <v>#N/A</v>
      </c>
      <c r="F11" s="116" t="s">
        <v>220</v>
      </c>
      <c r="G11" s="181">
        <v>1</v>
      </c>
      <c r="H11" s="142" t="e">
        <f>VLOOKUP(F11,'RAW MATERIALS'!$H$5:$I$206,3,FALSE)</f>
        <v>#N/A</v>
      </c>
      <c r="I11" s="143" t="e">
        <f t="shared" si="1"/>
        <v>#N/A</v>
      </c>
    </row>
    <row r="12" spans="1:9" s="182" customFormat="1">
      <c r="A12" s="116" t="s">
        <v>226</v>
      </c>
      <c r="B12" s="181">
        <v>1.5</v>
      </c>
      <c r="C12" s="165" t="e">
        <f>VLOOKUP(A12,'RAW MATERIALS'!$B$4:$H$206,2,FALSE)</f>
        <v>#N/A</v>
      </c>
      <c r="D12" s="166" t="e">
        <f t="shared" si="0"/>
        <v>#N/A</v>
      </c>
      <c r="F12" s="116" t="s">
        <v>226</v>
      </c>
      <c r="G12" s="181">
        <v>1.5</v>
      </c>
      <c r="H12" s="142" t="e">
        <f>VLOOKUP(F12,'RAW MATERIALS'!$H$5:$I$206,3,FALSE)</f>
        <v>#N/A</v>
      </c>
      <c r="I12" s="143" t="e">
        <f t="shared" si="1"/>
        <v>#N/A</v>
      </c>
    </row>
    <row r="13" spans="1:9" s="182" customFormat="1">
      <c r="A13" s="116" t="s">
        <v>227</v>
      </c>
      <c r="B13" s="181">
        <v>3</v>
      </c>
      <c r="C13" s="165" t="e">
        <f>VLOOKUP(A13,'RAW MATERIALS'!$B$4:$H$206,2,FALSE)</f>
        <v>#N/A</v>
      </c>
      <c r="D13" s="166" t="e">
        <f t="shared" si="0"/>
        <v>#N/A</v>
      </c>
      <c r="F13" s="116" t="s">
        <v>227</v>
      </c>
      <c r="G13" s="181">
        <v>3</v>
      </c>
      <c r="H13" s="142" t="e">
        <f>VLOOKUP(F13,'RAW MATERIALS'!$H$5:$I$206,3,FALSE)</f>
        <v>#N/A</v>
      </c>
      <c r="I13" s="143" t="e">
        <f t="shared" si="1"/>
        <v>#N/A</v>
      </c>
    </row>
    <row r="14" spans="1:9" s="182" customFormat="1">
      <c r="A14" s="116" t="s">
        <v>222</v>
      </c>
      <c r="B14" s="181">
        <v>0.5</v>
      </c>
      <c r="C14" s="165" t="e">
        <f>VLOOKUP(A14,'RAW MATERIALS'!$B$4:$H$206,2,FALSE)</f>
        <v>#N/A</v>
      </c>
      <c r="D14" s="166" t="e">
        <f t="shared" si="0"/>
        <v>#N/A</v>
      </c>
      <c r="F14" s="116" t="s">
        <v>222</v>
      </c>
      <c r="G14" s="181">
        <v>0.5</v>
      </c>
      <c r="H14" s="142" t="e">
        <f>VLOOKUP(F14,'RAW MATERIALS'!$H$5:$I$206,3,FALSE)</f>
        <v>#N/A</v>
      </c>
      <c r="I14" s="143" t="e">
        <f t="shared" si="1"/>
        <v>#N/A</v>
      </c>
    </row>
    <row r="15" spans="1:9" s="182" customFormat="1">
      <c r="A15" s="116" t="s">
        <v>217</v>
      </c>
      <c r="B15" s="181">
        <v>0.4</v>
      </c>
      <c r="C15" s="165" t="e">
        <f>VLOOKUP(A15,'RAW MATERIALS'!$B$4:$H$206,2,FALSE)</f>
        <v>#N/A</v>
      </c>
      <c r="D15" s="166" t="e">
        <f t="shared" si="0"/>
        <v>#N/A</v>
      </c>
      <c r="F15" s="116" t="s">
        <v>217</v>
      </c>
      <c r="G15" s="181">
        <v>0.4</v>
      </c>
      <c r="H15" s="142" t="e">
        <f>VLOOKUP(F15,'RAW MATERIALS'!$H$5:$I$206,3,FALSE)</f>
        <v>#N/A</v>
      </c>
      <c r="I15" s="143" t="e">
        <f t="shared" si="1"/>
        <v>#N/A</v>
      </c>
    </row>
    <row r="16" spans="1:9" s="182" customFormat="1">
      <c r="A16" s="183" t="s">
        <v>356</v>
      </c>
      <c r="B16" s="124">
        <v>40</v>
      </c>
      <c r="C16" s="165" t="e">
        <f>VLOOKUP(A16,'RAW MATERIALS'!$B$4:$H$206,2,FALSE)</f>
        <v>#N/A</v>
      </c>
      <c r="D16" s="166" t="e">
        <f t="shared" si="0"/>
        <v>#N/A</v>
      </c>
      <c r="F16" s="183" t="s">
        <v>356</v>
      </c>
      <c r="G16" s="124">
        <v>40</v>
      </c>
      <c r="H16" s="142" t="e">
        <f>VLOOKUP(F16,'RAW MATERIALS'!$H$5:$I$206,3,FALSE)</f>
        <v>#N/A</v>
      </c>
      <c r="I16" s="143" t="e">
        <f t="shared" si="1"/>
        <v>#N/A</v>
      </c>
    </row>
    <row r="17" spans="1:9" s="182" customFormat="1">
      <c r="A17" s="192"/>
      <c r="B17" s="140"/>
      <c r="C17" s="167"/>
      <c r="D17" s="168"/>
      <c r="F17" s="192"/>
      <c r="G17" s="140"/>
      <c r="H17" s="150"/>
      <c r="I17" s="144"/>
    </row>
    <row r="18" spans="1:9" s="182" customFormat="1">
      <c r="A18" s="10"/>
      <c r="B18" s="184"/>
      <c r="C18" s="169" t="s">
        <v>19</v>
      </c>
      <c r="D18" s="170" t="e">
        <f>SUM(D9:D16)</f>
        <v>#N/A</v>
      </c>
      <c r="F18" s="10"/>
      <c r="G18" s="184"/>
      <c r="H18" s="151" t="s">
        <v>19</v>
      </c>
      <c r="I18" s="145" t="e">
        <f>SUM(I9:I16)</f>
        <v>#N/A</v>
      </c>
    </row>
    <row r="19" spans="1:9" s="182" customFormat="1">
      <c r="A19" s="177"/>
      <c r="B19" s="185"/>
      <c r="C19" s="164"/>
      <c r="D19" s="164"/>
      <c r="F19" s="177"/>
      <c r="G19" s="185"/>
      <c r="H19" s="186"/>
      <c r="I19" s="186"/>
    </row>
    <row r="20" spans="1:9" s="182" customFormat="1">
      <c r="A20" s="9" t="s">
        <v>8</v>
      </c>
      <c r="B20" s="12" t="s">
        <v>22</v>
      </c>
      <c r="C20" s="155" t="s">
        <v>20</v>
      </c>
      <c r="D20" s="155" t="s">
        <v>21</v>
      </c>
      <c r="F20" s="9" t="s">
        <v>8</v>
      </c>
      <c r="G20" s="12" t="s">
        <v>22</v>
      </c>
      <c r="H20" s="158" t="s">
        <v>20</v>
      </c>
      <c r="I20" s="158" t="s">
        <v>21</v>
      </c>
    </row>
    <row r="21" spans="1:9" s="182" customFormat="1">
      <c r="A21" s="31" t="s">
        <v>6</v>
      </c>
      <c r="B21" s="187">
        <v>40</v>
      </c>
      <c r="C21" s="165" t="e">
        <f>VLOOKUP(A21,'RAW MATERIALS'!$B$4:$H$206,2,FALSE)</f>
        <v>#N/A</v>
      </c>
      <c r="D21" s="152" t="e">
        <f>+C21*B21</f>
        <v>#N/A</v>
      </c>
      <c r="F21" s="31" t="s">
        <v>6</v>
      </c>
      <c r="G21" s="187">
        <v>40</v>
      </c>
      <c r="H21" s="142" t="e">
        <f>VLOOKUP(F21,'RAW MATERIALS'!$H$5:$I$206,3,FALSE)</f>
        <v>#N/A</v>
      </c>
      <c r="I21" s="188" t="e">
        <f>+H21*G21</f>
        <v>#N/A</v>
      </c>
    </row>
    <row r="22" spans="1:9" s="182" customFormat="1">
      <c r="A22" s="10"/>
      <c r="B22" s="189"/>
      <c r="C22" s="171" t="s">
        <v>19</v>
      </c>
      <c r="D22" s="153" t="e">
        <f>SUM(D21)</f>
        <v>#N/A</v>
      </c>
      <c r="F22" s="10"/>
      <c r="G22" s="189"/>
      <c r="H22" s="159" t="s">
        <v>19</v>
      </c>
      <c r="I22" s="160" t="e">
        <f>SUM(I21)</f>
        <v>#N/A</v>
      </c>
    </row>
    <row r="23" spans="1:9" s="182" customFormat="1" ht="14.25" customHeight="1">
      <c r="A23" s="10"/>
      <c r="B23" s="189"/>
      <c r="C23" s="172"/>
      <c r="D23" s="154"/>
      <c r="F23" s="10"/>
      <c r="G23" s="189"/>
      <c r="H23" s="161"/>
      <c r="I23" s="162"/>
    </row>
    <row r="24" spans="1:9" s="182" customFormat="1">
      <c r="A24" s="13" t="s">
        <v>24</v>
      </c>
      <c r="B24" s="190"/>
      <c r="C24" s="155" t="s">
        <v>25</v>
      </c>
      <c r="D24" s="155" t="s">
        <v>21</v>
      </c>
      <c r="F24" s="13" t="s">
        <v>24</v>
      </c>
      <c r="G24" s="190"/>
      <c r="H24" s="158" t="s">
        <v>25</v>
      </c>
      <c r="I24" s="158" t="s">
        <v>21</v>
      </c>
    </row>
    <row r="25" spans="1:9" s="182" customFormat="1">
      <c r="A25" s="14" t="s">
        <v>26</v>
      </c>
      <c r="B25" s="15"/>
      <c r="C25" s="173"/>
      <c r="D25" s="153" t="e">
        <f>D18+D21</f>
        <v>#N/A</v>
      </c>
      <c r="F25" s="14" t="s">
        <v>26</v>
      </c>
      <c r="G25" s="15"/>
      <c r="H25" s="163"/>
      <c r="I25" s="146" t="e">
        <f>I18+I21</f>
        <v>#N/A</v>
      </c>
    </row>
    <row r="26" spans="1:9" s="182" customFormat="1">
      <c r="A26" s="14" t="s">
        <v>9</v>
      </c>
      <c r="B26" s="15"/>
      <c r="C26" s="191">
        <v>0.5</v>
      </c>
      <c r="D26" s="153" t="e">
        <f>D25*C26</f>
        <v>#N/A</v>
      </c>
      <c r="F26" s="14" t="s">
        <v>9</v>
      </c>
      <c r="G26" s="15"/>
      <c r="H26" s="191">
        <v>0.5</v>
      </c>
      <c r="I26" s="146" t="e">
        <f>I25*H26</f>
        <v>#N/A</v>
      </c>
    </row>
    <row r="27" spans="1:9" s="182" customFormat="1">
      <c r="A27" s="14" t="s">
        <v>10</v>
      </c>
      <c r="B27" s="15"/>
      <c r="C27" s="174"/>
      <c r="D27" s="153" t="e">
        <f>D25+D26</f>
        <v>#N/A</v>
      </c>
      <c r="F27" s="14" t="s">
        <v>10</v>
      </c>
      <c r="G27" s="15"/>
      <c r="H27" s="174"/>
      <c r="I27" s="146" t="e">
        <f>I25+I26</f>
        <v>#N/A</v>
      </c>
    </row>
    <row r="28" spans="1:9" s="182" customFormat="1">
      <c r="A28" s="14" t="s">
        <v>11</v>
      </c>
      <c r="B28" s="15"/>
      <c r="C28" s="191">
        <v>0.3</v>
      </c>
      <c r="D28" s="153" t="e">
        <f>D27*C28</f>
        <v>#N/A</v>
      </c>
      <c r="F28" s="14" t="s">
        <v>11</v>
      </c>
      <c r="G28" s="15"/>
      <c r="H28" s="191">
        <v>0.3</v>
      </c>
      <c r="I28" s="147" t="e">
        <f>I27*H28</f>
        <v>#N/A</v>
      </c>
    </row>
    <row r="29" spans="1:9" ht="16" thickBot="1">
      <c r="A29" s="14" t="s">
        <v>12</v>
      </c>
      <c r="B29" s="15"/>
      <c r="C29" s="174"/>
      <c r="D29" s="156" t="e">
        <f>D27+D28</f>
        <v>#N/A</v>
      </c>
      <c r="F29" s="14" t="s">
        <v>12</v>
      </c>
      <c r="G29" s="15"/>
      <c r="H29" s="174"/>
      <c r="I29" s="148" t="e">
        <f>I27+I28</f>
        <v>#N/A</v>
      </c>
    </row>
    <row r="30" spans="1:9" ht="16" thickBot="1">
      <c r="A30" s="16" t="s">
        <v>13</v>
      </c>
      <c r="B30" s="17"/>
      <c r="C30" s="175">
        <v>1.165</v>
      </c>
      <c r="D30" s="157" t="e">
        <f>D29*C30</f>
        <v>#N/A</v>
      </c>
      <c r="F30" s="16" t="s">
        <v>13</v>
      </c>
      <c r="G30" s="17"/>
      <c r="H30" s="175">
        <v>1.165</v>
      </c>
      <c r="I30" s="149" t="e">
        <f>I29*H30</f>
        <v>#N/A</v>
      </c>
    </row>
    <row r="31" spans="1:9">
      <c r="C31" s="164"/>
      <c r="D31" s="164"/>
      <c r="H31" s="186"/>
      <c r="I31" s="186"/>
    </row>
    <row r="32" spans="1:9">
      <c r="C32" s="164"/>
      <c r="D32" s="164"/>
      <c r="H32" s="186"/>
      <c r="I32" s="186"/>
    </row>
    <row r="33" spans="3:9">
      <c r="C33" s="164"/>
      <c r="D33" s="164"/>
      <c r="H33" s="186"/>
      <c r="I33" s="186"/>
    </row>
    <row r="34" spans="3:9">
      <c r="C34" s="164"/>
      <c r="D34" s="164"/>
      <c r="H34" s="186"/>
      <c r="I34" s="186"/>
    </row>
    <row r="35" spans="3:9">
      <c r="C35" s="164"/>
      <c r="D35" s="164"/>
      <c r="H35" s="186"/>
      <c r="I35" s="186"/>
    </row>
    <row r="36" spans="3:9">
      <c r="C36" s="164"/>
      <c r="D36" s="164"/>
      <c r="H36" s="186"/>
      <c r="I36" s="186"/>
    </row>
    <row r="37" spans="3:9">
      <c r="C37" s="164"/>
      <c r="D37" s="164"/>
      <c r="H37" s="186"/>
      <c r="I37" s="186"/>
    </row>
    <row r="38" spans="3:9">
      <c r="C38" s="164"/>
      <c r="D38" s="164"/>
      <c r="H38" s="186"/>
      <c r="I38" s="186"/>
    </row>
    <row r="39" spans="3:9">
      <c r="C39" s="164"/>
      <c r="D39" s="164"/>
      <c r="H39" s="186"/>
      <c r="I39" s="186"/>
    </row>
    <row r="40" spans="3:9">
      <c r="C40" s="164"/>
      <c r="D40" s="164"/>
      <c r="H40" s="186"/>
      <c r="I40" s="186"/>
    </row>
    <row r="41" spans="3:9">
      <c r="C41" s="164"/>
      <c r="D41" s="164"/>
      <c r="H41" s="186"/>
      <c r="I41" s="186"/>
    </row>
    <row r="42" spans="3:9">
      <c r="C42" s="164"/>
      <c r="D42" s="164"/>
      <c r="H42" s="186"/>
      <c r="I42" s="186"/>
    </row>
    <row r="43" spans="3:9">
      <c r="C43" s="164"/>
      <c r="D43" s="164"/>
      <c r="H43" s="186"/>
      <c r="I43" s="186"/>
    </row>
    <row r="44" spans="3:9">
      <c r="C44" s="164"/>
      <c r="D44" s="164"/>
      <c r="H44" s="186"/>
      <c r="I44" s="186"/>
    </row>
    <row r="45" spans="3:9">
      <c r="C45" s="164"/>
      <c r="D45" s="164"/>
      <c r="H45" s="186"/>
      <c r="I45" s="186"/>
    </row>
    <row r="46" spans="3:9">
      <c r="C46" s="164"/>
      <c r="D46" s="164"/>
      <c r="H46" s="186"/>
      <c r="I46" s="186"/>
    </row>
    <row r="47" spans="3:9">
      <c r="C47" s="164"/>
      <c r="D47" s="164"/>
      <c r="H47" s="186"/>
      <c r="I47" s="186"/>
    </row>
    <row r="48" spans="3: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autoFilter ref="A8:D8">
    <sortState ref="A6:D13">
      <sortCondition descending="1" ref="D5:D13"/>
    </sortState>
  </autoFilter>
  <mergeCells count="1">
    <mergeCell ref="B3:C3"/>
  </mergeCells>
  <dataValidations count="1">
    <dataValidation type="list" allowBlank="1" showInputMessage="1" showErrorMessage="1" sqref="A21 A9:A16 F21 F9:F16">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151</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220</v>
      </c>
      <c r="B9" s="181">
        <v>1</v>
      </c>
      <c r="C9" s="165" t="e">
        <f>VLOOKUP(A9,'RAW MATERIALS'!$B$4:$H$206,2,FALSE)</f>
        <v>#N/A</v>
      </c>
      <c r="D9" s="166" t="e">
        <f t="shared" ref="D9:D22" si="0">B9*C9</f>
        <v>#N/A</v>
      </c>
      <c r="F9" s="116" t="s">
        <v>220</v>
      </c>
      <c r="G9" s="181">
        <v>1</v>
      </c>
      <c r="H9" s="142" t="e">
        <f>VLOOKUP(F9,'RAW MATERIALS'!$H$5:$I$206,3,FALSE)</f>
        <v>#N/A</v>
      </c>
      <c r="I9" s="143" t="e">
        <f t="shared" ref="I9:I22" si="1">G9*H9</f>
        <v>#N/A</v>
      </c>
    </row>
    <row r="10" spans="1:9" s="182" customFormat="1">
      <c r="A10" s="116" t="s">
        <v>222</v>
      </c>
      <c r="B10" s="181">
        <v>0.5</v>
      </c>
      <c r="C10" s="165" t="e">
        <f>VLOOKUP(A10,'RAW MATERIALS'!$B$4:$H$206,2,FALSE)</f>
        <v>#N/A</v>
      </c>
      <c r="D10" s="166" t="e">
        <f t="shared" si="0"/>
        <v>#N/A</v>
      </c>
      <c r="F10" s="116" t="s">
        <v>222</v>
      </c>
      <c r="G10" s="181">
        <v>0.5</v>
      </c>
      <c r="H10" s="142" t="e">
        <f>VLOOKUP(F10,'RAW MATERIALS'!$H$5:$I$206,3,FALSE)</f>
        <v>#N/A</v>
      </c>
      <c r="I10" s="143" t="e">
        <f t="shared" si="1"/>
        <v>#N/A</v>
      </c>
    </row>
    <row r="11" spans="1:9" s="182" customFormat="1">
      <c r="A11" s="116" t="s">
        <v>226</v>
      </c>
      <c r="B11" s="181">
        <v>1.5</v>
      </c>
      <c r="C11" s="165" t="e">
        <f>VLOOKUP(A11,'RAW MATERIALS'!$B$4:$H$206,2,FALSE)</f>
        <v>#N/A</v>
      </c>
      <c r="D11" s="166" t="e">
        <f t="shared" si="0"/>
        <v>#N/A</v>
      </c>
      <c r="F11" s="116" t="s">
        <v>226</v>
      </c>
      <c r="G11" s="181">
        <v>1.5</v>
      </c>
      <c r="H11" s="142" t="e">
        <f>VLOOKUP(F11,'RAW MATERIALS'!$H$5:$I$206,3,FALSE)</f>
        <v>#N/A</v>
      </c>
      <c r="I11" s="143" t="e">
        <f t="shared" si="1"/>
        <v>#N/A</v>
      </c>
    </row>
    <row r="12" spans="1:9" s="182" customFormat="1">
      <c r="A12" s="116" t="s">
        <v>217</v>
      </c>
      <c r="B12" s="181">
        <v>0.3</v>
      </c>
      <c r="C12" s="165" t="e">
        <f>VLOOKUP(A12,'RAW MATERIALS'!$B$4:$H$206,2,FALSE)</f>
        <v>#N/A</v>
      </c>
      <c r="D12" s="166" t="e">
        <f t="shared" si="0"/>
        <v>#N/A</v>
      </c>
      <c r="F12" s="116" t="s">
        <v>217</v>
      </c>
      <c r="G12" s="181">
        <v>0.3</v>
      </c>
      <c r="H12" s="142" t="e">
        <f>VLOOKUP(F12,'RAW MATERIALS'!$H$5:$I$206,3,FALSE)</f>
        <v>#N/A</v>
      </c>
      <c r="I12" s="143" t="e">
        <f t="shared" si="1"/>
        <v>#N/A</v>
      </c>
    </row>
    <row r="13" spans="1:9" s="182" customFormat="1">
      <c r="A13" s="116" t="s">
        <v>227</v>
      </c>
      <c r="B13" s="181">
        <v>3</v>
      </c>
      <c r="C13" s="165" t="e">
        <f>VLOOKUP(A13,'RAW MATERIALS'!$B$4:$H$206,2,FALSE)</f>
        <v>#N/A</v>
      </c>
      <c r="D13" s="166" t="e">
        <f t="shared" si="0"/>
        <v>#N/A</v>
      </c>
      <c r="F13" s="116" t="s">
        <v>227</v>
      </c>
      <c r="G13" s="181">
        <v>3</v>
      </c>
      <c r="H13" s="142" t="e">
        <f>VLOOKUP(F13,'RAW MATERIALS'!$H$5:$I$206,3,FALSE)</f>
        <v>#N/A</v>
      </c>
      <c r="I13" s="143" t="e">
        <f t="shared" si="1"/>
        <v>#N/A</v>
      </c>
    </row>
    <row r="14" spans="1:9" s="182" customFormat="1">
      <c r="A14" s="116" t="s">
        <v>306</v>
      </c>
      <c r="B14" s="181">
        <f>110%*(2.1/6)</f>
        <v>0.38500000000000006</v>
      </c>
      <c r="C14" s="165" t="e">
        <f>VLOOKUP(A14,'RAW MATERIALS'!$B$4:$H$206,2,FALSE)</f>
        <v>#N/A</v>
      </c>
      <c r="D14" s="166" t="e">
        <f t="shared" si="0"/>
        <v>#N/A</v>
      </c>
      <c r="F14" s="116" t="s">
        <v>306</v>
      </c>
      <c r="G14" s="181">
        <f>110%*(2.1/6)</f>
        <v>0.38500000000000006</v>
      </c>
      <c r="H14" s="142" t="e">
        <f>VLOOKUP(F14,'RAW MATERIALS'!$H$5:$I$206,3,FALSE)</f>
        <v>#N/A</v>
      </c>
      <c r="I14" s="143" t="e">
        <f t="shared" si="1"/>
        <v>#N/A</v>
      </c>
    </row>
    <row r="15" spans="1:9" s="182" customFormat="1">
      <c r="A15" s="116" t="s">
        <v>310</v>
      </c>
      <c r="B15" s="124">
        <f>110%*(4.3/6)</f>
        <v>0.78833333333333344</v>
      </c>
      <c r="C15" s="165" t="e">
        <f>VLOOKUP(A15,'RAW MATERIALS'!$B$4:$H$206,2,FALSE)</f>
        <v>#N/A</v>
      </c>
      <c r="D15" s="166" t="e">
        <f t="shared" si="0"/>
        <v>#N/A</v>
      </c>
      <c r="F15" s="116" t="s">
        <v>310</v>
      </c>
      <c r="G15" s="124">
        <f>110%*(4.3/6)</f>
        <v>0.78833333333333344</v>
      </c>
      <c r="H15" s="142" t="e">
        <f>VLOOKUP(F15,'RAW MATERIALS'!$H$5:$I$206,3,FALSE)</f>
        <v>#N/A</v>
      </c>
      <c r="I15" s="143" t="e">
        <f t="shared" si="1"/>
        <v>#N/A</v>
      </c>
    </row>
    <row r="16" spans="1:9" s="182" customFormat="1">
      <c r="A16" s="116" t="s">
        <v>309</v>
      </c>
      <c r="B16" s="124">
        <f>110%*(13.2/6)</f>
        <v>2.42</v>
      </c>
      <c r="C16" s="165" t="e">
        <f>VLOOKUP(A16,'RAW MATERIALS'!$B$4:$H$206,2,FALSE)</f>
        <v>#N/A</v>
      </c>
      <c r="D16" s="166" t="e">
        <f t="shared" si="0"/>
        <v>#N/A</v>
      </c>
      <c r="F16" s="116" t="s">
        <v>309</v>
      </c>
      <c r="G16" s="124">
        <f>110%*(13.2/6)</f>
        <v>2.42</v>
      </c>
      <c r="H16" s="142" t="e">
        <f>VLOOKUP(F16,'RAW MATERIALS'!$H$5:$I$206,3,FALSE)</f>
        <v>#N/A</v>
      </c>
      <c r="I16" s="143" t="e">
        <f t="shared" si="1"/>
        <v>#N/A</v>
      </c>
    </row>
    <row r="17" spans="1:9" s="182" customFormat="1">
      <c r="A17" s="116" t="s">
        <v>252</v>
      </c>
      <c r="B17" s="124">
        <v>9</v>
      </c>
      <c r="C17" s="165" t="e">
        <f>VLOOKUP(A17,'RAW MATERIALS'!$B$4:$H$206,2,FALSE)</f>
        <v>#N/A</v>
      </c>
      <c r="D17" s="166" t="e">
        <f t="shared" si="0"/>
        <v>#N/A</v>
      </c>
      <c r="F17" s="116" t="s">
        <v>252</v>
      </c>
      <c r="G17" s="124">
        <v>9</v>
      </c>
      <c r="H17" s="142" t="e">
        <f>VLOOKUP(F17,'RAW MATERIALS'!$H$5:$I$206,3,FALSE)</f>
        <v>#N/A</v>
      </c>
      <c r="I17" s="143" t="e">
        <f t="shared" si="1"/>
        <v>#N/A</v>
      </c>
    </row>
    <row r="18" spans="1:9" s="182" customFormat="1">
      <c r="A18" s="116" t="s">
        <v>241</v>
      </c>
      <c r="B18" s="124">
        <v>8</v>
      </c>
      <c r="C18" s="165" t="e">
        <f>VLOOKUP(A18,'RAW MATERIALS'!$B$4:$H$206,2,FALSE)</f>
        <v>#N/A</v>
      </c>
      <c r="D18" s="166" t="e">
        <f t="shared" si="0"/>
        <v>#N/A</v>
      </c>
      <c r="F18" s="116" t="s">
        <v>241</v>
      </c>
      <c r="G18" s="124">
        <v>8</v>
      </c>
      <c r="H18" s="142" t="e">
        <f>VLOOKUP(F18,'RAW MATERIALS'!$H$5:$I$206,3,FALSE)</f>
        <v>#N/A</v>
      </c>
      <c r="I18" s="143" t="e">
        <f t="shared" si="1"/>
        <v>#N/A</v>
      </c>
    </row>
    <row r="19" spans="1:9" s="182" customFormat="1">
      <c r="A19" s="116" t="s">
        <v>342</v>
      </c>
      <c r="B19" s="124">
        <v>0.25</v>
      </c>
      <c r="C19" s="165" t="e">
        <f>VLOOKUP(A19,'RAW MATERIALS'!$B$4:$H$206,2,FALSE)</f>
        <v>#N/A</v>
      </c>
      <c r="D19" s="166" t="e">
        <f t="shared" si="0"/>
        <v>#N/A</v>
      </c>
      <c r="F19" s="116" t="s">
        <v>342</v>
      </c>
      <c r="G19" s="124">
        <v>0.25</v>
      </c>
      <c r="H19" s="142" t="e">
        <f>VLOOKUP(F19,'RAW MATERIALS'!$H$5:$I$206,3,FALSE)</f>
        <v>#N/A</v>
      </c>
      <c r="I19" s="143" t="e">
        <f t="shared" si="1"/>
        <v>#N/A</v>
      </c>
    </row>
    <row r="20" spans="1:9" s="182" customFormat="1">
      <c r="A20" s="116" t="s">
        <v>243</v>
      </c>
      <c r="B20" s="124">
        <v>20</v>
      </c>
      <c r="C20" s="165" t="e">
        <f>VLOOKUP(A20,'RAW MATERIALS'!$B$4:$H$206,2,FALSE)</f>
        <v>#N/A</v>
      </c>
      <c r="D20" s="166" t="e">
        <f t="shared" si="0"/>
        <v>#N/A</v>
      </c>
      <c r="F20" s="116" t="s">
        <v>243</v>
      </c>
      <c r="G20" s="124">
        <v>20</v>
      </c>
      <c r="H20" s="142" t="e">
        <f>VLOOKUP(F20,'RAW MATERIALS'!$H$5:$I$206,3,FALSE)</f>
        <v>#N/A</v>
      </c>
      <c r="I20" s="143" t="e">
        <f t="shared" si="1"/>
        <v>#N/A</v>
      </c>
    </row>
    <row r="21" spans="1:9" s="182" customFormat="1">
      <c r="A21" s="116" t="s">
        <v>302</v>
      </c>
      <c r="B21" s="124">
        <f>110%*(3/6)</f>
        <v>0.55000000000000004</v>
      </c>
      <c r="C21" s="165" t="e">
        <f>VLOOKUP(A21,'RAW MATERIALS'!$B$4:$H$206,2,FALSE)</f>
        <v>#N/A</v>
      </c>
      <c r="D21" s="166" t="e">
        <f t="shared" si="0"/>
        <v>#N/A</v>
      </c>
      <c r="F21" s="116" t="s">
        <v>302</v>
      </c>
      <c r="G21" s="124">
        <f>110%*(3/6)</f>
        <v>0.55000000000000004</v>
      </c>
      <c r="H21" s="142" t="e">
        <f>VLOOKUP(F21,'RAW MATERIALS'!$H$5:$I$206,3,FALSE)</f>
        <v>#N/A</v>
      </c>
      <c r="I21" s="143" t="e">
        <f t="shared" si="1"/>
        <v>#N/A</v>
      </c>
    </row>
    <row r="22" spans="1:9" s="182" customFormat="1">
      <c r="A22" s="183" t="s">
        <v>356</v>
      </c>
      <c r="B22" s="181">
        <v>20</v>
      </c>
      <c r="C22" s="165" t="e">
        <f>VLOOKUP(A22,'RAW MATERIALS'!$B$4:$H$206,2,FALSE)</f>
        <v>#N/A</v>
      </c>
      <c r="D22" s="166" t="e">
        <f t="shared" si="0"/>
        <v>#N/A</v>
      </c>
      <c r="F22" s="183" t="s">
        <v>356</v>
      </c>
      <c r="G22" s="181">
        <v>20</v>
      </c>
      <c r="H22" s="142" t="e">
        <f>VLOOKUP(F22,'RAW MATERIALS'!$H$5:$I$206,3,FALSE)</f>
        <v>#N/A</v>
      </c>
      <c r="I22" s="143" t="e">
        <f t="shared" si="1"/>
        <v>#N/A</v>
      </c>
    </row>
    <row r="23" spans="1:9" s="182" customFormat="1">
      <c r="A23" s="10"/>
      <c r="B23" s="184"/>
      <c r="C23" s="169" t="s">
        <v>19</v>
      </c>
      <c r="D23" s="170" t="e">
        <f>SUM(D9:D22)</f>
        <v>#N/A</v>
      </c>
      <c r="F23" s="10"/>
      <c r="G23" s="184"/>
      <c r="H23" s="151" t="s">
        <v>19</v>
      </c>
      <c r="I23" s="145" t="e">
        <f>SUM(I9:I22)</f>
        <v>#N/A</v>
      </c>
    </row>
    <row r="24" spans="1:9" s="182" customFormat="1">
      <c r="A24" s="177"/>
      <c r="B24" s="185"/>
      <c r="C24" s="164"/>
      <c r="D24" s="164"/>
      <c r="F24" s="177"/>
      <c r="G24" s="185"/>
      <c r="H24" s="186"/>
      <c r="I24" s="186"/>
    </row>
    <row r="25" spans="1:9" s="182" customFormat="1">
      <c r="A25" s="9" t="s">
        <v>8</v>
      </c>
      <c r="B25" s="12" t="s">
        <v>22</v>
      </c>
      <c r="C25" s="155" t="s">
        <v>20</v>
      </c>
      <c r="D25" s="155" t="s">
        <v>21</v>
      </c>
      <c r="F25" s="9" t="s">
        <v>8</v>
      </c>
      <c r="G25" s="12" t="s">
        <v>22</v>
      </c>
      <c r="H25" s="158" t="s">
        <v>20</v>
      </c>
      <c r="I25" s="158" t="s">
        <v>21</v>
      </c>
    </row>
    <row r="26" spans="1:9" s="182" customFormat="1">
      <c r="A26" s="31" t="s">
        <v>6</v>
      </c>
      <c r="B26" s="187">
        <v>30</v>
      </c>
      <c r="C26" s="165" t="e">
        <f>VLOOKUP(A26,'RAW MATERIALS'!$B$4:$H$206,2,FALSE)</f>
        <v>#N/A</v>
      </c>
      <c r="D26" s="152" t="e">
        <f>+C26*B26</f>
        <v>#N/A</v>
      </c>
      <c r="F26" s="31" t="s">
        <v>6</v>
      </c>
      <c r="G26" s="187">
        <v>30</v>
      </c>
      <c r="H26" s="142" t="e">
        <f>VLOOKUP(F26,'RAW MATERIALS'!$H$5:$I$206,3,FALSE)</f>
        <v>#N/A</v>
      </c>
      <c r="I26" s="188" t="e">
        <f>+H26*G26</f>
        <v>#N/A</v>
      </c>
    </row>
    <row r="27" spans="1:9" s="182" customFormat="1">
      <c r="A27" s="10"/>
      <c r="B27" s="189"/>
      <c r="C27" s="171" t="s">
        <v>19</v>
      </c>
      <c r="D27" s="153" t="e">
        <f>SUM(D26)</f>
        <v>#N/A</v>
      </c>
      <c r="F27" s="10"/>
      <c r="G27" s="189"/>
      <c r="H27" s="159" t="s">
        <v>19</v>
      </c>
      <c r="I27" s="160" t="e">
        <f>SUM(I26)</f>
        <v>#N/A</v>
      </c>
    </row>
    <row r="28" spans="1:9" s="182" customFormat="1" ht="14.25" customHeight="1">
      <c r="A28" s="10"/>
      <c r="B28" s="189"/>
      <c r="C28" s="172"/>
      <c r="D28" s="154"/>
      <c r="F28" s="10"/>
      <c r="G28" s="189"/>
      <c r="H28" s="161"/>
      <c r="I28" s="162"/>
    </row>
    <row r="29" spans="1:9" s="182" customFormat="1">
      <c r="A29" s="13" t="s">
        <v>24</v>
      </c>
      <c r="B29" s="190"/>
      <c r="C29" s="155" t="s">
        <v>25</v>
      </c>
      <c r="D29" s="155" t="s">
        <v>21</v>
      </c>
      <c r="F29" s="13" t="s">
        <v>24</v>
      </c>
      <c r="G29" s="190"/>
      <c r="H29" s="158" t="s">
        <v>25</v>
      </c>
      <c r="I29" s="158" t="s">
        <v>21</v>
      </c>
    </row>
    <row r="30" spans="1:9" s="182" customFormat="1">
      <c r="A30" s="14" t="s">
        <v>26</v>
      </c>
      <c r="B30" s="15"/>
      <c r="C30" s="173"/>
      <c r="D30" s="153" t="e">
        <f>D23+D26</f>
        <v>#N/A</v>
      </c>
      <c r="F30" s="14" t="s">
        <v>26</v>
      </c>
      <c r="G30" s="15"/>
      <c r="H30" s="163"/>
      <c r="I30" s="146" t="e">
        <f>I23+I26</f>
        <v>#N/A</v>
      </c>
    </row>
    <row r="31" spans="1:9" s="182" customFormat="1">
      <c r="A31" s="14" t="s">
        <v>9</v>
      </c>
      <c r="B31" s="15"/>
      <c r="C31" s="191">
        <v>0.5</v>
      </c>
      <c r="D31" s="153" t="e">
        <f>D30*C31</f>
        <v>#N/A</v>
      </c>
      <c r="F31" s="14" t="s">
        <v>9</v>
      </c>
      <c r="G31" s="15"/>
      <c r="H31" s="191">
        <v>0.5</v>
      </c>
      <c r="I31" s="146" t="e">
        <f>I30*H31</f>
        <v>#N/A</v>
      </c>
    </row>
    <row r="32" spans="1:9" s="182" customFormat="1">
      <c r="A32" s="14" t="s">
        <v>10</v>
      </c>
      <c r="B32" s="15"/>
      <c r="C32" s="174"/>
      <c r="D32" s="153" t="e">
        <f>D30+D31</f>
        <v>#N/A</v>
      </c>
      <c r="F32" s="14" t="s">
        <v>10</v>
      </c>
      <c r="G32" s="15"/>
      <c r="H32" s="174"/>
      <c r="I32" s="146" t="e">
        <f>I30+I31</f>
        <v>#N/A</v>
      </c>
    </row>
    <row r="33" spans="1:9" s="182" customFormat="1">
      <c r="A33" s="14" t="s">
        <v>11</v>
      </c>
      <c r="B33" s="15"/>
      <c r="C33" s="191">
        <v>0.3</v>
      </c>
      <c r="D33" s="153" t="e">
        <f>D32*C33</f>
        <v>#N/A</v>
      </c>
      <c r="F33" s="14" t="s">
        <v>11</v>
      </c>
      <c r="G33" s="15"/>
      <c r="H33" s="191">
        <v>0.3</v>
      </c>
      <c r="I33" s="147" t="e">
        <f>I32*H33</f>
        <v>#N/A</v>
      </c>
    </row>
    <row r="34" spans="1:9" ht="16" thickBot="1">
      <c r="A34" s="14" t="s">
        <v>12</v>
      </c>
      <c r="B34" s="15"/>
      <c r="C34" s="174"/>
      <c r="D34" s="156" t="e">
        <f>D32+D33</f>
        <v>#N/A</v>
      </c>
      <c r="F34" s="14" t="s">
        <v>12</v>
      </c>
      <c r="G34" s="15"/>
      <c r="H34" s="174"/>
      <c r="I34" s="148" t="e">
        <f>I32+I33</f>
        <v>#N/A</v>
      </c>
    </row>
    <row r="35" spans="1:9" ht="16" customHeight="1" thickBot="1">
      <c r="A35" s="16" t="s">
        <v>13</v>
      </c>
      <c r="B35" s="17"/>
      <c r="C35" s="191">
        <v>1.165</v>
      </c>
      <c r="D35" s="157" t="e">
        <f>D34*C35</f>
        <v>#N/A</v>
      </c>
      <c r="F35" s="16" t="s">
        <v>13</v>
      </c>
      <c r="G35" s="17"/>
      <c r="H35" s="175">
        <v>1.165</v>
      </c>
      <c r="I35" s="149" t="e">
        <f>I34*H35</f>
        <v>#N/A</v>
      </c>
    </row>
    <row r="36" spans="1:9">
      <c r="C36" s="174"/>
      <c r="D36" s="164"/>
      <c r="H36" s="186"/>
      <c r="I36" s="186"/>
    </row>
    <row r="37" spans="1:9">
      <c r="C37" s="191"/>
      <c r="D37" s="164"/>
      <c r="H37" s="186"/>
      <c r="I37" s="186"/>
    </row>
    <row r="38" spans="1:9">
      <c r="C38" s="174"/>
      <c r="D38" s="164"/>
      <c r="H38" s="186"/>
      <c r="I38" s="186"/>
    </row>
    <row r="39" spans="1:9">
      <c r="C39" s="175"/>
      <c r="D39" s="164"/>
      <c r="H39" s="186"/>
      <c r="I39" s="186"/>
    </row>
    <row r="40" spans="1:9">
      <c r="C40" s="164"/>
      <c r="D40" s="164"/>
      <c r="H40" s="186"/>
      <c r="I40" s="186"/>
    </row>
    <row r="41" spans="1:9">
      <c r="C41" s="164"/>
      <c r="D41" s="164"/>
      <c r="H41" s="186"/>
      <c r="I41" s="186"/>
    </row>
    <row r="42" spans="1:9">
      <c r="C42" s="164"/>
      <c r="D42" s="164"/>
      <c r="H42" s="186"/>
      <c r="I42" s="186"/>
    </row>
    <row r="43" spans="1:9">
      <c r="C43" s="164"/>
      <c r="D43" s="164"/>
      <c r="H43" s="186"/>
      <c r="I43" s="186"/>
    </row>
    <row r="44" spans="1:9">
      <c r="C44" s="164"/>
      <c r="D44" s="164"/>
      <c r="H44" s="186"/>
      <c r="I44" s="186"/>
    </row>
    <row r="45" spans="1:9">
      <c r="C45" s="164"/>
      <c r="D45" s="164"/>
      <c r="H45" s="186"/>
      <c r="I45" s="186"/>
    </row>
    <row r="46" spans="1:9">
      <c r="C46" s="164"/>
      <c r="D46" s="164"/>
      <c r="H46" s="186"/>
      <c r="I46" s="186"/>
    </row>
    <row r="47" spans="1:9">
      <c r="C47" s="164"/>
      <c r="D47" s="164"/>
      <c r="H47" s="186"/>
      <c r="I47" s="186"/>
    </row>
    <row r="48" spans="1: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mergeCells count="1">
    <mergeCell ref="B3:C3"/>
  </mergeCells>
  <dataValidations count="1">
    <dataValidation type="list" allowBlank="1" showInputMessage="1" showErrorMessage="1" sqref="A26 A9:A22 F26 F9:F22">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81"/>
  <sheetViews>
    <sheetView showGridLines="0"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174</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224</v>
      </c>
      <c r="B9" s="181">
        <v>1.2</v>
      </c>
      <c r="C9" s="165" t="e">
        <f>VLOOKUP(A9,'RAW MATERIALS'!$B$4:$H$206,2,FALSE)</f>
        <v>#N/A</v>
      </c>
      <c r="D9" s="166" t="e">
        <f t="shared" ref="D9:D18" si="0">B9*C9</f>
        <v>#N/A</v>
      </c>
      <c r="F9" s="116" t="s">
        <v>224</v>
      </c>
      <c r="G9" s="181">
        <v>1.2</v>
      </c>
      <c r="H9" s="142" t="e">
        <f>VLOOKUP(F9,'RAW MATERIALS'!$H$5:$I$206,3,FALSE)</f>
        <v>#N/A</v>
      </c>
      <c r="I9" s="143" t="e">
        <f t="shared" ref="I9:I18" si="1">G9*H9</f>
        <v>#N/A</v>
      </c>
    </row>
    <row r="10" spans="1:9" s="182" customFormat="1">
      <c r="A10" s="116" t="s">
        <v>228</v>
      </c>
      <c r="B10" s="181">
        <v>0.5</v>
      </c>
      <c r="C10" s="165" t="e">
        <f>VLOOKUP(A10,'RAW MATERIALS'!$B$4:$H$206,2,FALSE)</f>
        <v>#N/A</v>
      </c>
      <c r="D10" s="166" t="e">
        <f t="shared" si="0"/>
        <v>#N/A</v>
      </c>
      <c r="F10" s="116" t="s">
        <v>228</v>
      </c>
      <c r="G10" s="181">
        <v>0.5</v>
      </c>
      <c r="H10" s="142" t="e">
        <f>VLOOKUP(F10,'RAW MATERIALS'!$H$5:$I$206,3,FALSE)</f>
        <v>#N/A</v>
      </c>
      <c r="I10" s="143" t="e">
        <f t="shared" si="1"/>
        <v>#N/A</v>
      </c>
    </row>
    <row r="11" spans="1:9" s="182" customFormat="1">
      <c r="A11" s="116" t="s">
        <v>227</v>
      </c>
      <c r="B11" s="181">
        <v>2.4</v>
      </c>
      <c r="C11" s="165" t="e">
        <f>VLOOKUP(A11,'RAW MATERIALS'!$B$4:$H$206,2,FALSE)</f>
        <v>#N/A</v>
      </c>
      <c r="D11" s="166" t="e">
        <f t="shared" si="0"/>
        <v>#N/A</v>
      </c>
      <c r="F11" s="116" t="s">
        <v>227</v>
      </c>
      <c r="G11" s="181">
        <v>2.4</v>
      </c>
      <c r="H11" s="142" t="e">
        <f>VLOOKUP(F11,'RAW MATERIALS'!$H$5:$I$206,3,FALSE)</f>
        <v>#N/A</v>
      </c>
      <c r="I11" s="143" t="e">
        <f t="shared" si="1"/>
        <v>#N/A</v>
      </c>
    </row>
    <row r="12" spans="1:9" s="182" customFormat="1">
      <c r="A12" s="116" t="s">
        <v>217</v>
      </c>
      <c r="B12" s="181">
        <v>0.3</v>
      </c>
      <c r="C12" s="165" t="e">
        <f>VLOOKUP(A12,'RAW MATERIALS'!$B$4:$H$206,2,FALSE)</f>
        <v>#N/A</v>
      </c>
      <c r="D12" s="166" t="e">
        <f t="shared" si="0"/>
        <v>#N/A</v>
      </c>
      <c r="F12" s="116" t="s">
        <v>217</v>
      </c>
      <c r="G12" s="181">
        <v>0.3</v>
      </c>
      <c r="H12" s="142" t="e">
        <f>VLOOKUP(F12,'RAW MATERIALS'!$H$5:$I$206,3,FALSE)</f>
        <v>#N/A</v>
      </c>
      <c r="I12" s="143" t="e">
        <f t="shared" si="1"/>
        <v>#N/A</v>
      </c>
    </row>
    <row r="13" spans="1:9" s="182" customFormat="1">
      <c r="A13" s="116" t="s">
        <v>226</v>
      </c>
      <c r="B13" s="181">
        <v>1.2</v>
      </c>
      <c r="C13" s="165" t="e">
        <f>VLOOKUP(A13,'RAW MATERIALS'!$B$4:$H$206,2,FALSE)</f>
        <v>#N/A</v>
      </c>
      <c r="D13" s="166" t="e">
        <f t="shared" si="0"/>
        <v>#N/A</v>
      </c>
      <c r="F13" s="116" t="s">
        <v>226</v>
      </c>
      <c r="G13" s="181">
        <v>1.2</v>
      </c>
      <c r="H13" s="142" t="e">
        <f>VLOOKUP(F13,'RAW MATERIALS'!$H$5:$I$206,3,FALSE)</f>
        <v>#N/A</v>
      </c>
      <c r="I13" s="143" t="e">
        <f t="shared" si="1"/>
        <v>#N/A</v>
      </c>
    </row>
    <row r="14" spans="1:9" s="182" customFormat="1">
      <c r="A14" s="116" t="s">
        <v>239</v>
      </c>
      <c r="B14" s="181">
        <v>16</v>
      </c>
      <c r="C14" s="165" t="e">
        <f>VLOOKUP(A14,'RAW MATERIALS'!$B$4:$H$206,2,FALSE)</f>
        <v>#N/A</v>
      </c>
      <c r="D14" s="166" t="e">
        <f t="shared" si="0"/>
        <v>#N/A</v>
      </c>
      <c r="F14" s="116" t="s">
        <v>239</v>
      </c>
      <c r="G14" s="181">
        <v>16</v>
      </c>
      <c r="H14" s="142" t="e">
        <f>VLOOKUP(F14,'RAW MATERIALS'!$H$5:$I$206,3,FALSE)</f>
        <v>#N/A</v>
      </c>
      <c r="I14" s="143" t="e">
        <f t="shared" si="1"/>
        <v>#N/A</v>
      </c>
    </row>
    <row r="15" spans="1:9" s="182" customFormat="1">
      <c r="A15" s="116" t="s">
        <v>241</v>
      </c>
      <c r="B15" s="124">
        <v>32</v>
      </c>
      <c r="C15" s="165" t="e">
        <f>VLOOKUP(A15,'RAW MATERIALS'!$B$4:$H$206,2,FALSE)</f>
        <v>#N/A</v>
      </c>
      <c r="D15" s="166" t="e">
        <f t="shared" si="0"/>
        <v>#N/A</v>
      </c>
      <c r="F15" s="116" t="s">
        <v>241</v>
      </c>
      <c r="G15" s="124">
        <v>32</v>
      </c>
      <c r="H15" s="142" t="e">
        <f>VLOOKUP(F15,'RAW MATERIALS'!$H$5:$I$206,3,FALSE)</f>
        <v>#N/A</v>
      </c>
      <c r="I15" s="143" t="e">
        <f t="shared" si="1"/>
        <v>#N/A</v>
      </c>
    </row>
    <row r="16" spans="1:9" s="182" customFormat="1">
      <c r="A16" s="116" t="s">
        <v>342</v>
      </c>
      <c r="B16" s="181">
        <v>0.6</v>
      </c>
      <c r="C16" s="165" t="e">
        <f>VLOOKUP(A16,'RAW MATERIALS'!$B$4:$H$206,2,FALSE)</f>
        <v>#N/A</v>
      </c>
      <c r="D16" s="166" t="e">
        <f t="shared" si="0"/>
        <v>#N/A</v>
      </c>
      <c r="F16" s="116" t="s">
        <v>342</v>
      </c>
      <c r="G16" s="181">
        <v>0.6</v>
      </c>
      <c r="H16" s="142" t="e">
        <f>VLOOKUP(F16,'RAW MATERIALS'!$H$5:$I$206,3,FALSE)</f>
        <v>#N/A</v>
      </c>
      <c r="I16" s="143" t="e">
        <f t="shared" si="1"/>
        <v>#N/A</v>
      </c>
    </row>
    <row r="17" spans="1:9" s="182" customFormat="1">
      <c r="A17" s="183" t="s">
        <v>356</v>
      </c>
      <c r="B17" s="181">
        <v>15</v>
      </c>
      <c r="C17" s="165" t="e">
        <f>VLOOKUP(A17,'RAW MATERIALS'!$B$4:$H$206,2,FALSE)</f>
        <v>#N/A</v>
      </c>
      <c r="D17" s="166" t="e">
        <f t="shared" si="0"/>
        <v>#N/A</v>
      </c>
      <c r="F17" s="183" t="s">
        <v>356</v>
      </c>
      <c r="G17" s="181">
        <v>15</v>
      </c>
      <c r="H17" s="142" t="e">
        <f>VLOOKUP(F17,'RAW MATERIALS'!$H$5:$I$206,3,FALSE)</f>
        <v>#N/A</v>
      </c>
      <c r="I17" s="143" t="e">
        <f t="shared" si="1"/>
        <v>#N/A</v>
      </c>
    </row>
    <row r="18" spans="1:9" s="182" customFormat="1">
      <c r="A18" s="116" t="s">
        <v>306</v>
      </c>
      <c r="B18" s="181">
        <f>110%*(17.5/6)</f>
        <v>3.2083333333333335</v>
      </c>
      <c r="C18" s="165" t="e">
        <f>VLOOKUP(A18,'RAW MATERIALS'!$B$4:$H$206,2,FALSE)</f>
        <v>#N/A</v>
      </c>
      <c r="D18" s="166" t="e">
        <f t="shared" si="0"/>
        <v>#N/A</v>
      </c>
      <c r="F18" s="116" t="s">
        <v>306</v>
      </c>
      <c r="G18" s="181">
        <f>110%*(17.5/6)</f>
        <v>3.2083333333333335</v>
      </c>
      <c r="H18" s="142" t="e">
        <f>VLOOKUP(F18,'RAW MATERIALS'!$H$5:$I$206,3,FALSE)</f>
        <v>#N/A</v>
      </c>
      <c r="I18" s="143" t="e">
        <f t="shared" si="1"/>
        <v>#N/A</v>
      </c>
    </row>
    <row r="19" spans="1:9" s="182" customFormat="1">
      <c r="A19" s="10"/>
      <c r="B19" s="184"/>
      <c r="C19" s="169" t="s">
        <v>19</v>
      </c>
      <c r="D19" s="170" t="e">
        <f>SUM(D9:D18)</f>
        <v>#N/A</v>
      </c>
      <c r="F19" s="10"/>
      <c r="G19" s="184"/>
      <c r="H19" s="151" t="s">
        <v>19</v>
      </c>
      <c r="I19" s="145" t="e">
        <f>SUM(I9:I18)</f>
        <v>#N/A</v>
      </c>
    </row>
    <row r="20" spans="1:9" s="182" customFormat="1">
      <c r="A20" s="177"/>
      <c r="B20" s="185"/>
      <c r="C20" s="164"/>
      <c r="D20" s="164"/>
      <c r="F20" s="177"/>
      <c r="G20" s="185"/>
      <c r="H20" s="186"/>
      <c r="I20" s="186"/>
    </row>
    <row r="21" spans="1:9" s="182" customFormat="1">
      <c r="A21" s="9" t="s">
        <v>8</v>
      </c>
      <c r="B21" s="12" t="s">
        <v>22</v>
      </c>
      <c r="C21" s="155" t="s">
        <v>20</v>
      </c>
      <c r="D21" s="155" t="s">
        <v>21</v>
      </c>
      <c r="F21" s="9" t="s">
        <v>8</v>
      </c>
      <c r="G21" s="12" t="s">
        <v>22</v>
      </c>
      <c r="H21" s="158" t="s">
        <v>20</v>
      </c>
      <c r="I21" s="158" t="s">
        <v>21</v>
      </c>
    </row>
    <row r="22" spans="1:9" s="182" customFormat="1">
      <c r="A22" s="31" t="s">
        <v>6</v>
      </c>
      <c r="B22" s="187">
        <v>32</v>
      </c>
      <c r="C22" s="165" t="e">
        <f>VLOOKUP(A22,'RAW MATERIALS'!$B$4:$H$206,2,FALSE)</f>
        <v>#N/A</v>
      </c>
      <c r="D22" s="152" t="e">
        <f>+C22*B22</f>
        <v>#N/A</v>
      </c>
      <c r="F22" s="31" t="s">
        <v>6</v>
      </c>
      <c r="G22" s="187">
        <v>32</v>
      </c>
      <c r="H22" s="142" t="e">
        <f>VLOOKUP(F22,'RAW MATERIALS'!$H$5:$I$206,3,FALSE)</f>
        <v>#N/A</v>
      </c>
      <c r="I22" s="188" t="e">
        <f>+H22*G22</f>
        <v>#N/A</v>
      </c>
    </row>
    <row r="23" spans="1:9" s="182" customFormat="1">
      <c r="A23" s="10"/>
      <c r="B23" s="189"/>
      <c r="C23" s="171" t="s">
        <v>19</v>
      </c>
      <c r="D23" s="153" t="e">
        <f>SUM(D22)</f>
        <v>#N/A</v>
      </c>
      <c r="F23" s="10"/>
      <c r="G23" s="189"/>
      <c r="H23" s="159" t="s">
        <v>19</v>
      </c>
      <c r="I23" s="160" t="e">
        <f>SUM(I22)</f>
        <v>#N/A</v>
      </c>
    </row>
    <row r="24" spans="1:9" s="182" customFormat="1" ht="14.25" customHeight="1">
      <c r="A24" s="10"/>
      <c r="B24" s="189"/>
      <c r="C24" s="172"/>
      <c r="D24" s="154"/>
      <c r="F24" s="10"/>
      <c r="G24" s="189"/>
      <c r="H24" s="161"/>
      <c r="I24" s="162"/>
    </row>
    <row r="25" spans="1:9" s="182" customFormat="1">
      <c r="A25" s="13" t="s">
        <v>24</v>
      </c>
      <c r="B25" s="190"/>
      <c r="C25" s="155" t="s">
        <v>25</v>
      </c>
      <c r="D25" s="155" t="s">
        <v>21</v>
      </c>
      <c r="F25" s="13" t="s">
        <v>24</v>
      </c>
      <c r="G25" s="190"/>
      <c r="H25" s="158" t="s">
        <v>25</v>
      </c>
      <c r="I25" s="158" t="s">
        <v>21</v>
      </c>
    </row>
    <row r="26" spans="1:9" s="182" customFormat="1">
      <c r="A26" s="14" t="s">
        <v>26</v>
      </c>
      <c r="B26" s="15"/>
      <c r="C26" s="173"/>
      <c r="D26" s="153" t="e">
        <f>D19+D22</f>
        <v>#N/A</v>
      </c>
      <c r="F26" s="14" t="s">
        <v>26</v>
      </c>
      <c r="G26" s="15"/>
      <c r="H26" s="163"/>
      <c r="I26" s="146" t="e">
        <f>I19+I22</f>
        <v>#N/A</v>
      </c>
    </row>
    <row r="27" spans="1:9" s="182" customFormat="1">
      <c r="A27" s="14" t="s">
        <v>9</v>
      </c>
      <c r="B27" s="15"/>
      <c r="C27" s="191">
        <v>0.5</v>
      </c>
      <c r="D27" s="153" t="e">
        <f>D26*C27</f>
        <v>#N/A</v>
      </c>
      <c r="F27" s="14" t="s">
        <v>9</v>
      </c>
      <c r="G27" s="15"/>
      <c r="H27" s="191">
        <v>0.5</v>
      </c>
      <c r="I27" s="146" t="e">
        <f>I26*H27</f>
        <v>#N/A</v>
      </c>
    </row>
    <row r="28" spans="1:9" s="182" customFormat="1">
      <c r="A28" s="14" t="s">
        <v>10</v>
      </c>
      <c r="B28" s="15"/>
      <c r="C28" s="174"/>
      <c r="D28" s="153" t="e">
        <f>D26+D27</f>
        <v>#N/A</v>
      </c>
      <c r="F28" s="14" t="s">
        <v>10</v>
      </c>
      <c r="G28" s="15"/>
      <c r="H28" s="174"/>
      <c r="I28" s="146" t="e">
        <f>I26+I27</f>
        <v>#N/A</v>
      </c>
    </row>
    <row r="29" spans="1:9" s="182" customFormat="1">
      <c r="A29" s="14" t="s">
        <v>11</v>
      </c>
      <c r="B29" s="15"/>
      <c r="C29" s="191">
        <v>0.3</v>
      </c>
      <c r="D29" s="153" t="e">
        <f>D28*C29</f>
        <v>#N/A</v>
      </c>
      <c r="F29" s="14" t="s">
        <v>11</v>
      </c>
      <c r="G29" s="15"/>
      <c r="H29" s="191">
        <v>0.3</v>
      </c>
      <c r="I29" s="147" t="e">
        <f>I28*H29</f>
        <v>#N/A</v>
      </c>
    </row>
    <row r="30" spans="1:9" ht="16" thickBot="1">
      <c r="A30" s="14" t="s">
        <v>12</v>
      </c>
      <c r="B30" s="15"/>
      <c r="C30" s="174"/>
      <c r="D30" s="156" t="e">
        <f>D28+D29</f>
        <v>#N/A</v>
      </c>
      <c r="F30" s="14" t="s">
        <v>12</v>
      </c>
      <c r="G30" s="15"/>
      <c r="H30" s="174"/>
      <c r="I30" s="148" t="e">
        <f>I28+I29</f>
        <v>#N/A</v>
      </c>
    </row>
    <row r="31" spans="1:9" ht="16" thickBot="1">
      <c r="A31" s="16" t="s">
        <v>13</v>
      </c>
      <c r="B31" s="17"/>
      <c r="C31" s="175">
        <v>1.165</v>
      </c>
      <c r="D31" s="157" t="e">
        <f>D30*C31</f>
        <v>#N/A</v>
      </c>
      <c r="F31" s="16" t="s">
        <v>13</v>
      </c>
      <c r="G31" s="17"/>
      <c r="H31" s="175">
        <v>1.165</v>
      </c>
      <c r="I31" s="149" t="e">
        <f>I30*H31</f>
        <v>#N/A</v>
      </c>
    </row>
    <row r="32" spans="1:9">
      <c r="C32" s="164"/>
      <c r="D32" s="164"/>
      <c r="H32" s="186"/>
      <c r="I32" s="186"/>
    </row>
    <row r="33" spans="3:9">
      <c r="C33" s="164"/>
      <c r="D33" s="164"/>
      <c r="H33" s="186"/>
      <c r="I33" s="186"/>
    </row>
    <row r="34" spans="3:9">
      <c r="C34" s="164"/>
      <c r="D34" s="164"/>
      <c r="H34" s="186"/>
      <c r="I34" s="186"/>
    </row>
    <row r="35" spans="3:9">
      <c r="C35" s="164"/>
      <c r="D35" s="164"/>
      <c r="H35" s="186"/>
      <c r="I35" s="186"/>
    </row>
    <row r="36" spans="3:9">
      <c r="C36" s="164"/>
      <c r="D36" s="164"/>
      <c r="H36" s="186"/>
      <c r="I36" s="186"/>
    </row>
    <row r="37" spans="3:9">
      <c r="C37" s="164"/>
      <c r="D37" s="164"/>
      <c r="H37" s="186"/>
      <c r="I37" s="186"/>
    </row>
    <row r="38" spans="3:9">
      <c r="C38" s="164"/>
      <c r="D38" s="164"/>
      <c r="H38" s="186"/>
      <c r="I38" s="186"/>
    </row>
    <row r="39" spans="3:9">
      <c r="C39" s="164"/>
      <c r="D39" s="164"/>
      <c r="H39" s="186"/>
      <c r="I39" s="186"/>
    </row>
    <row r="40" spans="3:9">
      <c r="C40" s="164"/>
      <c r="D40" s="164"/>
      <c r="H40" s="186"/>
      <c r="I40" s="186"/>
    </row>
    <row r="41" spans="3:9">
      <c r="C41" s="164"/>
      <c r="D41" s="164"/>
      <c r="H41" s="186"/>
      <c r="I41" s="186"/>
    </row>
    <row r="42" spans="3:9">
      <c r="C42" s="164"/>
      <c r="D42" s="164"/>
      <c r="H42" s="186"/>
      <c r="I42" s="186"/>
    </row>
    <row r="43" spans="3:9">
      <c r="C43" s="164"/>
      <c r="D43" s="164"/>
      <c r="H43" s="186"/>
      <c r="I43" s="186"/>
    </row>
    <row r="44" spans="3:9">
      <c r="C44" s="164"/>
      <c r="D44" s="164"/>
      <c r="H44" s="186"/>
      <c r="I44" s="186"/>
    </row>
    <row r="45" spans="3:9">
      <c r="C45" s="164"/>
      <c r="D45" s="164"/>
      <c r="H45" s="186"/>
      <c r="I45" s="186"/>
    </row>
    <row r="46" spans="3:9">
      <c r="C46" s="164"/>
      <c r="D46" s="164"/>
      <c r="H46" s="186"/>
      <c r="I46" s="186"/>
    </row>
    <row r="47" spans="3:9">
      <c r="C47" s="164"/>
      <c r="D47" s="164"/>
      <c r="H47" s="186"/>
      <c r="I47" s="186"/>
    </row>
    <row r="48" spans="3:9">
      <c r="C48" s="164"/>
      <c r="D48" s="164"/>
      <c r="H48" s="186"/>
      <c r="I48" s="186"/>
    </row>
    <row r="49" spans="3:9">
      <c r="C49" s="164"/>
      <c r="D49" s="164"/>
      <c r="H49" s="186"/>
      <c r="I49" s="186"/>
    </row>
    <row r="50" spans="3:9">
      <c r="C50" s="164"/>
      <c r="D50" s="164"/>
      <c r="H50" s="186"/>
      <c r="I50" s="186"/>
    </row>
    <row r="51" spans="3:9">
      <c r="C51" s="164"/>
      <c r="D51" s="164"/>
      <c r="H51" s="186"/>
      <c r="I51" s="186"/>
    </row>
    <row r="52" spans="3:9">
      <c r="C52" s="164"/>
      <c r="D52" s="164"/>
      <c r="H52" s="186"/>
      <c r="I52" s="186"/>
    </row>
    <row r="53" spans="3:9">
      <c r="C53" s="164"/>
      <c r="D53" s="164"/>
      <c r="H53" s="186"/>
      <c r="I53" s="186"/>
    </row>
    <row r="54" spans="3:9">
      <c r="C54" s="164"/>
      <c r="D54" s="164"/>
    </row>
    <row r="55" spans="3:9">
      <c r="C55" s="164"/>
      <c r="D55" s="164"/>
    </row>
    <row r="56" spans="3:9">
      <c r="C56" s="164"/>
      <c r="D56" s="164"/>
    </row>
    <row r="57" spans="3:9">
      <c r="C57" s="164"/>
      <c r="D57" s="164"/>
    </row>
    <row r="58" spans="3:9">
      <c r="C58" s="164"/>
      <c r="D58" s="164"/>
    </row>
    <row r="59" spans="3:9">
      <c r="C59" s="164"/>
      <c r="D59" s="164"/>
    </row>
    <row r="60" spans="3:9">
      <c r="C60" s="164"/>
      <c r="D60" s="164"/>
    </row>
    <row r="61" spans="3:9">
      <c r="C61" s="164"/>
      <c r="D61" s="164"/>
    </row>
    <row r="62" spans="3:9">
      <c r="C62" s="164"/>
      <c r="D62" s="164"/>
    </row>
    <row r="63" spans="3:9">
      <c r="C63" s="164"/>
      <c r="D63" s="164"/>
    </row>
    <row r="64" spans="3:9">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row r="73" spans="3:4">
      <c r="C73" s="164"/>
      <c r="D73" s="164"/>
    </row>
    <row r="74" spans="3:4">
      <c r="C74" s="164"/>
      <c r="D74" s="164"/>
    </row>
    <row r="75" spans="3:4">
      <c r="C75" s="164"/>
      <c r="D75" s="164"/>
    </row>
    <row r="76" spans="3:4">
      <c r="C76" s="164"/>
      <c r="D76" s="164"/>
    </row>
    <row r="77" spans="3:4">
      <c r="C77" s="164"/>
      <c r="D77" s="164"/>
    </row>
    <row r="78" spans="3:4">
      <c r="C78" s="164"/>
      <c r="D78" s="164"/>
    </row>
    <row r="79" spans="3:4">
      <c r="C79" s="164"/>
      <c r="D79" s="164"/>
    </row>
    <row r="80" spans="3:4">
      <c r="C80" s="164"/>
      <c r="D80" s="164"/>
    </row>
    <row r="81" spans="3:4">
      <c r="C81" s="164"/>
      <c r="D81" s="164"/>
    </row>
  </sheetData>
  <mergeCells count="1">
    <mergeCell ref="B3:C3"/>
  </mergeCells>
  <dataValidations count="1">
    <dataValidation type="list" allowBlank="1" showInputMessage="1" showErrorMessage="1" sqref="A22 A9:A18 F22 F9:F18">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9.9978637043366805E-2"/>
  </sheetPr>
  <dimension ref="A1:AB341"/>
  <sheetViews>
    <sheetView showGridLines="0" zoomScale="125" zoomScaleNormal="125" zoomScalePageLayoutView="125" workbookViewId="0"/>
  </sheetViews>
  <sheetFormatPr baseColWidth="10" defaultColWidth="8.875" defaultRowHeight="15" x14ac:dyDescent="0"/>
  <cols>
    <col min="1" max="1" width="3.625" style="197" customWidth="1"/>
    <col min="2" max="2" width="20" style="202" customWidth="1"/>
    <col min="3" max="8" width="12.5" style="211" customWidth="1"/>
    <col min="9" max="11" width="12.5" style="202" customWidth="1"/>
    <col min="12" max="16384" width="8.875" style="202"/>
  </cols>
  <sheetData>
    <row r="1" spans="1:28" ht="40" customHeight="1">
      <c r="B1" s="198" t="s">
        <v>477</v>
      </c>
      <c r="C1" s="198"/>
      <c r="D1" s="198"/>
      <c r="E1" s="198"/>
      <c r="F1" s="198"/>
      <c r="G1" s="198"/>
      <c r="H1" s="198"/>
      <c r="I1" s="198"/>
      <c r="K1" s="202" t="s">
        <v>519</v>
      </c>
    </row>
    <row r="2" spans="1:28" ht="108" customHeight="1">
      <c r="B2" s="199"/>
      <c r="C2" s="200"/>
      <c r="D2" s="200"/>
      <c r="E2" s="200"/>
      <c r="F2" s="200"/>
      <c r="G2" s="200"/>
      <c r="H2" s="200"/>
      <c r="I2" s="199"/>
    </row>
    <row r="3" spans="1:28" ht="17" customHeight="1" thickBot="1">
      <c r="B3" s="198"/>
      <c r="C3" s="201"/>
      <c r="D3" s="201"/>
      <c r="E3" s="201"/>
      <c r="F3" s="201"/>
      <c r="G3" s="202"/>
      <c r="H3" s="202"/>
    </row>
    <row r="4" spans="1:28" ht="18" customHeight="1" thickTop="1" thickBot="1">
      <c r="B4" s="203" t="s">
        <v>490</v>
      </c>
      <c r="C4" s="204"/>
      <c r="D4" s="204"/>
      <c r="E4" s="204"/>
      <c r="F4" s="204"/>
      <c r="G4" s="202"/>
      <c r="H4" s="202"/>
    </row>
    <row r="5" spans="1:28" ht="15" customHeight="1" thickTop="1" thickBot="1">
      <c r="B5" s="205"/>
      <c r="C5" s="198"/>
      <c r="D5" s="198"/>
      <c r="E5" s="198"/>
      <c r="F5" s="198"/>
      <c r="G5" s="198"/>
      <c r="H5" s="198"/>
      <c r="I5" s="198"/>
      <c r="J5" s="206"/>
      <c r="O5" s="207"/>
      <c r="P5" s="207"/>
      <c r="Q5" s="207"/>
      <c r="R5" s="207"/>
      <c r="S5" s="207"/>
      <c r="T5" s="207"/>
      <c r="U5" s="207"/>
      <c r="V5" s="207"/>
      <c r="W5" s="207"/>
      <c r="X5" s="207"/>
      <c r="Y5" s="207"/>
      <c r="Z5" s="207"/>
      <c r="AA5" s="207"/>
      <c r="AB5" s="207"/>
    </row>
    <row r="6" spans="1:28" ht="17" thickTop="1" thickBot="1">
      <c r="A6" s="235"/>
      <c r="B6" s="236"/>
      <c r="C6" s="349" t="s">
        <v>523</v>
      </c>
      <c r="D6" s="350"/>
      <c r="E6" s="351"/>
      <c r="F6" s="349" t="s">
        <v>524</v>
      </c>
      <c r="G6" s="350"/>
      <c r="H6" s="351"/>
      <c r="I6" s="349" t="s">
        <v>525</v>
      </c>
      <c r="J6" s="350"/>
      <c r="K6" s="351"/>
      <c r="M6" s="202" t="s">
        <v>515</v>
      </c>
    </row>
    <row r="7" spans="1:28" ht="17" thickTop="1" thickBot="1">
      <c r="A7" s="235"/>
      <c r="B7" s="237" t="s">
        <v>501</v>
      </c>
      <c r="C7" s="275" t="s">
        <v>522</v>
      </c>
      <c r="D7" s="275" t="s">
        <v>521</v>
      </c>
      <c r="E7" s="275" t="s">
        <v>19</v>
      </c>
      <c r="F7" s="275" t="s">
        <v>522</v>
      </c>
      <c r="G7" s="275" t="s">
        <v>521</v>
      </c>
      <c r="H7" s="275" t="s">
        <v>19</v>
      </c>
      <c r="I7" s="275" t="s">
        <v>522</v>
      </c>
      <c r="J7" s="275" t="s">
        <v>521</v>
      </c>
      <c r="K7" s="275" t="s">
        <v>19</v>
      </c>
    </row>
    <row r="8" spans="1:28" ht="17" thickTop="1" thickBot="1">
      <c r="A8" s="235"/>
      <c r="B8" s="234" t="s">
        <v>502</v>
      </c>
      <c r="C8" s="295"/>
      <c r="D8" s="276"/>
      <c r="E8" s="296">
        <f>C8*D8</f>
        <v>0</v>
      </c>
      <c r="F8" s="295"/>
      <c r="G8" s="276"/>
      <c r="H8" s="296">
        <f t="shared" ref="H8:H11" si="0">F8*G8</f>
        <v>0</v>
      </c>
      <c r="I8" s="295"/>
      <c r="J8" s="276"/>
      <c r="K8" s="296">
        <f t="shared" ref="K8:K11" si="1">I8*J8</f>
        <v>0</v>
      </c>
    </row>
    <row r="9" spans="1:28" ht="17" thickTop="1" thickBot="1">
      <c r="A9" s="235"/>
      <c r="B9" s="234" t="s">
        <v>503</v>
      </c>
      <c r="C9" s="295"/>
      <c r="D9" s="276"/>
      <c r="E9" s="296">
        <f t="shared" ref="E9:E11" si="2">C9*D9</f>
        <v>0</v>
      </c>
      <c r="F9" s="295"/>
      <c r="G9" s="276"/>
      <c r="H9" s="296">
        <f t="shared" si="0"/>
        <v>0</v>
      </c>
      <c r="I9" s="295"/>
      <c r="J9" s="276"/>
      <c r="K9" s="296">
        <f t="shared" si="1"/>
        <v>0</v>
      </c>
    </row>
    <row r="10" spans="1:28" ht="17" thickTop="1" thickBot="1">
      <c r="A10" s="235"/>
      <c r="B10" s="234" t="s">
        <v>504</v>
      </c>
      <c r="C10" s="295"/>
      <c r="D10" s="276"/>
      <c r="E10" s="296">
        <f t="shared" si="2"/>
        <v>0</v>
      </c>
      <c r="F10" s="295"/>
      <c r="G10" s="276"/>
      <c r="H10" s="296">
        <f t="shared" si="0"/>
        <v>0</v>
      </c>
      <c r="I10" s="295"/>
      <c r="J10" s="276"/>
      <c r="K10" s="296">
        <f t="shared" si="1"/>
        <v>0</v>
      </c>
    </row>
    <row r="11" spans="1:28" ht="17" thickTop="1" thickBot="1">
      <c r="A11" s="235"/>
      <c r="B11" s="234" t="s">
        <v>505</v>
      </c>
      <c r="C11" s="295"/>
      <c r="D11" s="276"/>
      <c r="E11" s="296">
        <f t="shared" si="2"/>
        <v>0</v>
      </c>
      <c r="F11" s="295"/>
      <c r="G11" s="276"/>
      <c r="H11" s="296">
        <f t="shared" si="0"/>
        <v>0</v>
      </c>
      <c r="I11" s="295"/>
      <c r="J11" s="276"/>
      <c r="K11" s="296">
        <f t="shared" si="1"/>
        <v>0</v>
      </c>
    </row>
    <row r="12" spans="1:28" ht="17" thickTop="1" thickBot="1">
      <c r="A12" s="235"/>
      <c r="B12" s="237" t="s">
        <v>19</v>
      </c>
      <c r="C12" s="212"/>
      <c r="D12" s="212"/>
      <c r="E12" s="297">
        <f>SUM(E8:E11)</f>
        <v>0</v>
      </c>
      <c r="F12" s="212"/>
      <c r="G12" s="212"/>
      <c r="H12" s="297">
        <f t="shared" ref="H12" si="3">SUM(H8:H11)</f>
        <v>0</v>
      </c>
      <c r="I12" s="212"/>
      <c r="J12" s="212"/>
      <c r="K12" s="297">
        <f t="shared" ref="K12" si="4">SUM(K8:K11)</f>
        <v>0</v>
      </c>
    </row>
    <row r="13" spans="1:28" ht="17" thickTop="1" thickBot="1">
      <c r="A13" s="235"/>
      <c r="B13" s="209"/>
      <c r="C13" s="212"/>
      <c r="D13" s="294"/>
      <c r="E13" s="228"/>
      <c r="F13" s="228"/>
      <c r="G13" s="198"/>
      <c r="H13" s="209"/>
      <c r="I13" s="208"/>
      <c r="J13" s="206"/>
    </row>
    <row r="14" spans="1:28" ht="17" thickTop="1" thickBot="1">
      <c r="A14" s="235"/>
      <c r="B14" s="343" t="s">
        <v>494</v>
      </c>
      <c r="C14" s="240"/>
      <c r="D14" s="241"/>
      <c r="E14" s="241"/>
      <c r="F14" s="241"/>
      <c r="G14" s="242"/>
      <c r="H14" s="240"/>
      <c r="I14" s="208"/>
      <c r="J14" s="243"/>
      <c r="K14" s="244"/>
    </row>
    <row r="15" spans="1:28" ht="17" thickTop="1" thickBot="1">
      <c r="A15" s="235"/>
      <c r="B15" s="240"/>
      <c r="C15" s="240"/>
      <c r="D15" s="241"/>
      <c r="E15" s="241"/>
      <c r="F15" s="241"/>
      <c r="G15" s="242"/>
      <c r="H15" s="240"/>
      <c r="I15" s="208"/>
      <c r="J15" s="243"/>
      <c r="K15" s="244"/>
      <c r="N15" s="202" t="s">
        <v>199</v>
      </c>
    </row>
    <row r="16" spans="1:28" ht="17" thickTop="1" thickBot="1">
      <c r="A16" s="235"/>
      <c r="B16" s="245"/>
      <c r="C16" s="352" t="s">
        <v>523</v>
      </c>
      <c r="D16" s="353"/>
      <c r="E16" s="354"/>
      <c r="F16" s="352" t="s">
        <v>524</v>
      </c>
      <c r="G16" s="353"/>
      <c r="H16" s="354"/>
      <c r="I16" s="352" t="s">
        <v>525</v>
      </c>
      <c r="J16" s="353"/>
      <c r="K16" s="354"/>
    </row>
    <row r="17" spans="1:11" ht="17" thickTop="1" thickBot="1">
      <c r="A17" s="235"/>
      <c r="B17" s="246" t="s">
        <v>501</v>
      </c>
      <c r="C17" s="288" t="s">
        <v>522</v>
      </c>
      <c r="D17" s="288" t="s">
        <v>521</v>
      </c>
      <c r="E17" s="288" t="s">
        <v>19</v>
      </c>
      <c r="F17" s="288" t="s">
        <v>522</v>
      </c>
      <c r="G17" s="288" t="s">
        <v>521</v>
      </c>
      <c r="H17" s="288" t="s">
        <v>19</v>
      </c>
      <c r="I17" s="288" t="s">
        <v>522</v>
      </c>
      <c r="J17" s="288" t="s">
        <v>521</v>
      </c>
      <c r="K17" s="288" t="s">
        <v>19</v>
      </c>
    </row>
    <row r="18" spans="1:11" ht="17" thickTop="1" thickBot="1">
      <c r="A18" s="235"/>
      <c r="B18" s="245" t="s">
        <v>556</v>
      </c>
      <c r="C18" s="284">
        <v>1.7</v>
      </c>
      <c r="D18" s="286">
        <v>10000</v>
      </c>
      <c r="E18" s="284">
        <f>C18*D18</f>
        <v>17000</v>
      </c>
      <c r="F18" s="284">
        <v>1.5</v>
      </c>
      <c r="G18" s="286">
        <v>15000</v>
      </c>
      <c r="H18" s="284">
        <f t="shared" ref="H18:H21" si="5">F18*G18</f>
        <v>22500</v>
      </c>
      <c r="I18" s="284">
        <v>1.5</v>
      </c>
      <c r="J18" s="286">
        <v>20000</v>
      </c>
      <c r="K18" s="284">
        <f t="shared" ref="K18:K21" si="6">I18*J18</f>
        <v>30000</v>
      </c>
    </row>
    <row r="19" spans="1:11" ht="17" thickTop="1" thickBot="1">
      <c r="A19" s="235"/>
      <c r="B19" s="245" t="s">
        <v>557</v>
      </c>
      <c r="C19" s="284">
        <v>2</v>
      </c>
      <c r="D19" s="286">
        <v>6000</v>
      </c>
      <c r="E19" s="284">
        <f t="shared" ref="E19:E21" si="7">C19*D19</f>
        <v>12000</v>
      </c>
      <c r="F19" s="284">
        <v>2</v>
      </c>
      <c r="G19" s="286">
        <v>10000</v>
      </c>
      <c r="H19" s="284">
        <f t="shared" si="5"/>
        <v>20000</v>
      </c>
      <c r="I19" s="284">
        <v>2</v>
      </c>
      <c r="J19" s="286">
        <v>12000</v>
      </c>
      <c r="K19" s="284">
        <f t="shared" si="6"/>
        <v>24000</v>
      </c>
    </row>
    <row r="20" spans="1:11" ht="17" thickTop="1" thickBot="1">
      <c r="A20" s="235"/>
      <c r="B20" s="245" t="s">
        <v>504</v>
      </c>
      <c r="C20" s="284"/>
      <c r="D20" s="286"/>
      <c r="E20" s="284">
        <f t="shared" si="7"/>
        <v>0</v>
      </c>
      <c r="F20" s="284"/>
      <c r="G20" s="286"/>
      <c r="H20" s="284">
        <f t="shared" si="5"/>
        <v>0</v>
      </c>
      <c r="I20" s="284"/>
      <c r="J20" s="286"/>
      <c r="K20" s="284">
        <f t="shared" si="6"/>
        <v>0</v>
      </c>
    </row>
    <row r="21" spans="1:11" ht="17" thickTop="1" thickBot="1">
      <c r="A21" s="235"/>
      <c r="B21" s="245" t="s">
        <v>505</v>
      </c>
      <c r="C21" s="284"/>
      <c r="D21" s="286"/>
      <c r="E21" s="284">
        <f t="shared" si="7"/>
        <v>0</v>
      </c>
      <c r="F21" s="284"/>
      <c r="G21" s="286"/>
      <c r="H21" s="284">
        <f t="shared" si="5"/>
        <v>0</v>
      </c>
      <c r="I21" s="284"/>
      <c r="J21" s="286"/>
      <c r="K21" s="284">
        <f t="shared" si="6"/>
        <v>0</v>
      </c>
    </row>
    <row r="22" spans="1:11" ht="17" thickTop="1" thickBot="1">
      <c r="A22" s="235"/>
      <c r="B22" s="246" t="s">
        <v>19</v>
      </c>
      <c r="C22" s="240"/>
      <c r="D22" s="240"/>
      <c r="E22" s="285">
        <f>SUM(E18:E21)</f>
        <v>29000</v>
      </c>
      <c r="F22" s="240"/>
      <c r="G22" s="240"/>
      <c r="H22" s="285">
        <f t="shared" ref="H22" si="8">SUM(H18:H21)</f>
        <v>42500</v>
      </c>
      <c r="I22" s="240"/>
      <c r="J22" s="240"/>
      <c r="K22" s="285">
        <f t="shared" ref="K22" si="9">SUM(K18:K21)</f>
        <v>54000</v>
      </c>
    </row>
    <row r="23" spans="1:11" ht="17" thickTop="1" thickBot="1">
      <c r="A23" s="235"/>
      <c r="B23" s="209"/>
      <c r="C23" s="212"/>
      <c r="D23" s="228"/>
      <c r="E23" s="228"/>
      <c r="F23" s="228"/>
      <c r="G23" s="198"/>
      <c r="H23" s="209"/>
      <c r="I23" s="208"/>
      <c r="J23" s="206"/>
    </row>
    <row r="24" spans="1:11" ht="17" thickTop="1" thickBot="1">
      <c r="A24" s="235"/>
      <c r="B24" s="209"/>
      <c r="C24" s="212"/>
      <c r="D24" s="228"/>
      <c r="E24" s="228"/>
      <c r="F24" s="228"/>
      <c r="G24" s="198"/>
      <c r="H24" s="209"/>
      <c r="I24" s="208"/>
      <c r="J24" s="206"/>
    </row>
    <row r="25" spans="1:11" ht="17" thickTop="1" thickBot="1">
      <c r="A25" s="235"/>
      <c r="B25" s="209"/>
      <c r="C25" s="212"/>
      <c r="D25" s="228"/>
      <c r="E25" s="228"/>
      <c r="F25" s="228"/>
      <c r="G25" s="198"/>
      <c r="H25" s="209"/>
      <c r="I25" s="208"/>
      <c r="J25" s="206"/>
    </row>
    <row r="26" spans="1:11" ht="17" thickTop="1" thickBot="1">
      <c r="A26" s="235"/>
      <c r="B26" s="209"/>
      <c r="C26" s="212"/>
      <c r="D26" s="228"/>
      <c r="E26" s="228"/>
      <c r="F26" s="228"/>
      <c r="G26" s="198"/>
      <c r="H26" s="209"/>
      <c r="I26" s="208"/>
      <c r="J26" s="206"/>
    </row>
    <row r="27" spans="1:11" ht="17" thickTop="1" thickBot="1">
      <c r="A27" s="235"/>
      <c r="B27" s="209"/>
      <c r="C27" s="212"/>
      <c r="D27" s="228"/>
      <c r="E27" s="228"/>
      <c r="F27" s="228"/>
      <c r="G27" s="198"/>
      <c r="H27" s="209"/>
      <c r="I27" s="208"/>
      <c r="J27" s="206"/>
    </row>
    <row r="28" spans="1:11" ht="17" thickTop="1" thickBot="1">
      <c r="A28" s="235"/>
      <c r="B28" s="209"/>
      <c r="C28" s="212"/>
      <c r="D28" s="228"/>
      <c r="E28" s="228"/>
      <c r="F28" s="228"/>
      <c r="G28" s="198"/>
      <c r="H28" s="209"/>
      <c r="I28" s="208"/>
      <c r="J28" s="206"/>
    </row>
    <row r="29" spans="1:11" ht="17" thickTop="1" thickBot="1">
      <c r="A29" s="235"/>
      <c r="B29" s="209"/>
      <c r="C29" s="212"/>
      <c r="D29" s="228"/>
      <c r="E29" s="228"/>
      <c r="F29" s="228"/>
      <c r="G29" s="198"/>
      <c r="H29" s="209"/>
      <c r="I29" s="208"/>
      <c r="J29" s="206"/>
    </row>
    <row r="30" spans="1:11" ht="17" thickTop="1" thickBot="1">
      <c r="A30" s="235"/>
      <c r="B30" s="209"/>
      <c r="C30" s="212"/>
      <c r="D30" s="228"/>
      <c r="E30" s="228"/>
      <c r="F30" s="228"/>
      <c r="G30" s="198"/>
      <c r="H30" s="209"/>
      <c r="I30" s="208"/>
      <c r="J30" s="206"/>
    </row>
    <row r="31" spans="1:11" ht="17" thickTop="1" thickBot="1">
      <c r="A31" s="235"/>
      <c r="B31" s="209"/>
      <c r="C31" s="212"/>
      <c r="D31" s="228"/>
      <c r="E31" s="228"/>
      <c r="F31" s="228"/>
      <c r="G31" s="198"/>
      <c r="H31" s="209"/>
      <c r="I31" s="208"/>
      <c r="J31" s="206"/>
    </row>
    <row r="32" spans="1:11" ht="17" thickTop="1" thickBot="1">
      <c r="A32" s="235"/>
      <c r="B32" s="209"/>
      <c r="C32" s="212"/>
      <c r="D32" s="228"/>
      <c r="E32" s="228"/>
      <c r="F32" s="228"/>
      <c r="G32" s="198"/>
      <c r="H32" s="209"/>
      <c r="I32" s="208"/>
      <c r="J32" s="206"/>
    </row>
    <row r="33" spans="1:10" ht="17" thickTop="1" thickBot="1">
      <c r="A33" s="235"/>
      <c r="B33" s="209"/>
      <c r="C33" s="212"/>
      <c r="D33" s="228"/>
      <c r="E33" s="228"/>
      <c r="F33" s="228"/>
      <c r="G33" s="198"/>
      <c r="H33" s="209"/>
      <c r="I33" s="208"/>
      <c r="J33" s="206"/>
    </row>
    <row r="34" spans="1:10" ht="17" thickTop="1" thickBot="1">
      <c r="A34" s="235"/>
      <c r="B34" s="209"/>
      <c r="C34" s="212"/>
      <c r="D34" s="228"/>
      <c r="E34" s="228"/>
      <c r="F34" s="228"/>
      <c r="G34" s="198"/>
      <c r="H34" s="209"/>
      <c r="I34" s="208"/>
      <c r="J34" s="206"/>
    </row>
    <row r="35" spans="1:10" ht="17" thickTop="1" thickBot="1">
      <c r="A35" s="235"/>
      <c r="B35" s="209"/>
      <c r="C35" s="212"/>
      <c r="D35" s="228"/>
      <c r="E35" s="228"/>
      <c r="F35" s="228"/>
      <c r="G35" s="198"/>
      <c r="H35" s="209"/>
      <c r="I35" s="208"/>
      <c r="J35" s="206"/>
    </row>
    <row r="36" spans="1:10" ht="17" thickTop="1" thickBot="1">
      <c r="A36" s="235"/>
      <c r="B36" s="209"/>
      <c r="C36" s="212"/>
      <c r="D36" s="228"/>
      <c r="E36" s="228"/>
      <c r="F36" s="228"/>
      <c r="G36" s="198"/>
      <c r="H36" s="209"/>
      <c r="I36" s="208"/>
      <c r="J36" s="206"/>
    </row>
    <row r="37" spans="1:10" ht="17" thickTop="1" thickBot="1">
      <c r="A37" s="235"/>
      <c r="B37" s="209"/>
      <c r="C37" s="212"/>
      <c r="D37" s="228"/>
      <c r="E37" s="228"/>
      <c r="F37" s="228"/>
      <c r="G37" s="198"/>
      <c r="H37" s="209"/>
      <c r="I37" s="208"/>
      <c r="J37" s="206"/>
    </row>
    <row r="38" spans="1:10" ht="17" thickTop="1" thickBot="1">
      <c r="A38" s="235"/>
      <c r="B38" s="209"/>
      <c r="C38" s="212"/>
      <c r="D38" s="228"/>
      <c r="E38" s="228"/>
      <c r="F38" s="228"/>
      <c r="G38" s="198"/>
      <c r="H38" s="209"/>
      <c r="I38" s="208"/>
      <c r="J38" s="206"/>
    </row>
    <row r="39" spans="1:10" ht="17" thickTop="1" thickBot="1">
      <c r="A39" s="235"/>
      <c r="B39" s="209"/>
      <c r="C39" s="212"/>
      <c r="D39" s="228"/>
      <c r="E39" s="228"/>
      <c r="F39" s="228"/>
      <c r="G39" s="198"/>
      <c r="H39" s="209"/>
      <c r="I39" s="208"/>
      <c r="J39" s="206"/>
    </row>
    <row r="40" spans="1:10" ht="17" thickTop="1" thickBot="1">
      <c r="A40" s="235"/>
      <c r="B40" s="209"/>
      <c r="C40" s="212"/>
      <c r="D40" s="228"/>
      <c r="E40" s="228"/>
      <c r="F40" s="228"/>
      <c r="G40" s="198"/>
      <c r="H40" s="209"/>
      <c r="I40" s="208"/>
      <c r="J40" s="206"/>
    </row>
    <row r="41" spans="1:10" ht="17" thickTop="1" thickBot="1">
      <c r="A41" s="235"/>
      <c r="B41" s="209"/>
      <c r="C41" s="212"/>
      <c r="D41" s="228"/>
      <c r="E41" s="228"/>
      <c r="F41" s="228"/>
      <c r="G41" s="198"/>
      <c r="H41" s="209"/>
      <c r="I41" s="208"/>
      <c r="J41" s="206"/>
    </row>
    <row r="42" spans="1:10" ht="17" thickTop="1" thickBot="1">
      <c r="A42" s="235"/>
      <c r="B42" s="209"/>
      <c r="C42" s="212"/>
      <c r="D42" s="228"/>
      <c r="E42" s="228"/>
      <c r="F42" s="228"/>
      <c r="G42" s="198"/>
      <c r="H42" s="209"/>
      <c r="I42" s="208"/>
      <c r="J42" s="206"/>
    </row>
    <row r="43" spans="1:10" ht="17" thickTop="1" thickBot="1">
      <c r="A43" s="235"/>
      <c r="B43" s="209"/>
      <c r="C43" s="212"/>
      <c r="D43" s="228"/>
      <c r="E43" s="228"/>
      <c r="F43" s="228"/>
      <c r="G43" s="198"/>
      <c r="H43" s="209"/>
      <c r="I43" s="208"/>
      <c r="J43" s="206"/>
    </row>
    <row r="44" spans="1:10" ht="17" thickTop="1" thickBot="1">
      <c r="A44" s="235"/>
      <c r="B44" s="209"/>
      <c r="C44" s="212"/>
      <c r="D44" s="228"/>
      <c r="E44" s="228"/>
      <c r="F44" s="228"/>
      <c r="G44" s="198"/>
      <c r="H44" s="209"/>
      <c r="I44" s="208"/>
      <c r="J44" s="206"/>
    </row>
    <row r="45" spans="1:10" ht="17" thickTop="1" thickBot="1">
      <c r="A45" s="235"/>
      <c r="B45" s="209"/>
      <c r="C45" s="212"/>
      <c r="D45" s="228"/>
      <c r="E45" s="228"/>
      <c r="F45" s="228"/>
      <c r="G45" s="198"/>
      <c r="H45" s="209"/>
      <c r="I45" s="208"/>
      <c r="J45" s="206"/>
    </row>
    <row r="46" spans="1:10" ht="17" thickTop="1" thickBot="1">
      <c r="A46" s="235"/>
      <c r="B46" s="209"/>
      <c r="C46" s="212"/>
      <c r="D46" s="228"/>
      <c r="E46" s="228"/>
      <c r="F46" s="228"/>
      <c r="G46" s="198"/>
      <c r="H46" s="209"/>
      <c r="I46" s="208"/>
      <c r="J46" s="206"/>
    </row>
    <row r="47" spans="1:10" ht="17" thickTop="1" thickBot="1">
      <c r="A47" s="235"/>
      <c r="B47" s="209"/>
      <c r="C47" s="212"/>
      <c r="D47" s="228"/>
      <c r="E47" s="228"/>
      <c r="F47" s="228"/>
      <c r="G47" s="198"/>
      <c r="H47" s="209"/>
      <c r="I47" s="208"/>
      <c r="J47" s="206"/>
    </row>
    <row r="48" spans="1:10" ht="17" thickTop="1" thickBot="1">
      <c r="A48" s="235"/>
      <c r="B48" s="209"/>
      <c r="C48" s="212"/>
      <c r="D48" s="228"/>
      <c r="E48" s="228"/>
      <c r="F48" s="228"/>
      <c r="G48" s="198"/>
      <c r="H48" s="209"/>
      <c r="I48" s="208"/>
      <c r="J48" s="206"/>
    </row>
    <row r="49" spans="1:10" ht="17" thickTop="1" thickBot="1">
      <c r="A49" s="235"/>
      <c r="B49" s="209"/>
      <c r="C49" s="212"/>
      <c r="D49" s="228"/>
      <c r="E49" s="228"/>
      <c r="F49" s="228"/>
      <c r="G49" s="198"/>
      <c r="H49" s="209"/>
      <c r="I49" s="208"/>
      <c r="J49" s="206"/>
    </row>
    <row r="50" spans="1:10" ht="17" thickTop="1" thickBot="1">
      <c r="A50" s="235"/>
      <c r="B50" s="209"/>
      <c r="C50" s="212"/>
      <c r="D50" s="228"/>
      <c r="E50" s="228"/>
      <c r="F50" s="228"/>
      <c r="G50" s="198"/>
      <c r="H50" s="209"/>
      <c r="I50" s="208"/>
      <c r="J50" s="206"/>
    </row>
    <row r="51" spans="1:10" ht="17" thickTop="1" thickBot="1">
      <c r="A51" s="235"/>
      <c r="B51" s="209"/>
      <c r="C51" s="212"/>
      <c r="D51" s="228"/>
      <c r="E51" s="228"/>
      <c r="F51" s="228"/>
      <c r="G51" s="198"/>
      <c r="H51" s="209"/>
      <c r="I51" s="208"/>
      <c r="J51" s="206"/>
    </row>
    <row r="52" spans="1:10" ht="17" thickTop="1" thickBot="1">
      <c r="A52" s="235"/>
      <c r="B52" s="209"/>
      <c r="C52" s="212"/>
      <c r="D52" s="228"/>
      <c r="E52" s="228"/>
      <c r="F52" s="228"/>
      <c r="G52" s="198"/>
      <c r="H52" s="209"/>
      <c r="I52" s="208"/>
      <c r="J52" s="206"/>
    </row>
    <row r="53" spans="1:10" ht="17" thickTop="1" thickBot="1">
      <c r="A53" s="235"/>
      <c r="B53" s="209"/>
      <c r="C53" s="212"/>
      <c r="D53" s="228"/>
      <c r="E53" s="228"/>
      <c r="F53" s="228"/>
      <c r="G53" s="198"/>
      <c r="H53" s="209"/>
      <c r="I53" s="208"/>
      <c r="J53" s="206"/>
    </row>
    <row r="54" spans="1:10" ht="17" thickTop="1" thickBot="1">
      <c r="A54" s="235"/>
      <c r="B54" s="209"/>
      <c r="C54" s="212"/>
      <c r="D54" s="228"/>
      <c r="E54" s="228"/>
      <c r="F54" s="228"/>
      <c r="G54" s="198"/>
      <c r="H54" s="209"/>
      <c r="I54" s="208"/>
      <c r="J54" s="206"/>
    </row>
    <row r="55" spans="1:10" ht="17" thickTop="1" thickBot="1">
      <c r="A55" s="235"/>
      <c r="B55" s="209"/>
      <c r="C55" s="212"/>
      <c r="D55" s="228"/>
      <c r="E55" s="228"/>
      <c r="F55" s="228"/>
      <c r="G55" s="198"/>
      <c r="H55" s="209"/>
      <c r="I55" s="208"/>
      <c r="J55" s="206"/>
    </row>
    <row r="56" spans="1:10" ht="17" thickTop="1" thickBot="1">
      <c r="A56" s="235"/>
      <c r="B56" s="209"/>
      <c r="C56" s="212"/>
      <c r="D56" s="228"/>
      <c r="E56" s="228"/>
      <c r="F56" s="228"/>
      <c r="G56" s="198"/>
      <c r="H56" s="209"/>
      <c r="I56" s="208"/>
      <c r="J56" s="206"/>
    </row>
    <row r="57" spans="1:10" ht="17" thickTop="1" thickBot="1">
      <c r="A57" s="235"/>
      <c r="B57" s="209"/>
      <c r="C57" s="212"/>
      <c r="D57" s="228"/>
      <c r="E57" s="228"/>
      <c r="F57" s="228"/>
      <c r="G57" s="198"/>
      <c r="H57" s="209"/>
      <c r="I57" s="208"/>
      <c r="J57" s="206"/>
    </row>
    <row r="58" spans="1:10" ht="17" thickTop="1" thickBot="1">
      <c r="A58" s="235"/>
      <c r="B58" s="209"/>
      <c r="C58" s="212"/>
      <c r="D58" s="228"/>
      <c r="E58" s="228"/>
      <c r="F58" s="228"/>
      <c r="G58" s="198"/>
      <c r="H58" s="209"/>
      <c r="I58" s="208"/>
      <c r="J58" s="206"/>
    </row>
    <row r="59" spans="1:10" ht="17" thickTop="1" thickBot="1">
      <c r="A59" s="235"/>
      <c r="B59" s="209"/>
      <c r="C59" s="212"/>
      <c r="D59" s="228"/>
      <c r="E59" s="228"/>
      <c r="F59" s="228"/>
      <c r="G59" s="198"/>
      <c r="H59" s="209"/>
      <c r="I59" s="208"/>
      <c r="J59" s="206"/>
    </row>
    <row r="60" spans="1:10" ht="17" thickTop="1" thickBot="1">
      <c r="A60" s="235"/>
      <c r="B60" s="209"/>
      <c r="C60" s="212"/>
      <c r="D60" s="228"/>
      <c r="E60" s="228"/>
      <c r="F60" s="228"/>
      <c r="G60" s="198"/>
      <c r="H60" s="209"/>
      <c r="I60" s="208"/>
      <c r="J60" s="206"/>
    </row>
    <row r="61" spans="1:10" ht="17" thickTop="1" thickBot="1">
      <c r="A61" s="235"/>
      <c r="B61" s="209"/>
      <c r="C61" s="212"/>
      <c r="D61" s="228"/>
      <c r="E61" s="228"/>
      <c r="F61" s="228"/>
      <c r="G61" s="198"/>
      <c r="H61" s="209"/>
      <c r="I61" s="208"/>
      <c r="J61" s="206"/>
    </row>
    <row r="62" spans="1:10" ht="17" thickTop="1" thickBot="1">
      <c r="A62" s="235"/>
      <c r="B62" s="209"/>
      <c r="C62" s="212"/>
      <c r="D62" s="228"/>
      <c r="E62" s="228"/>
      <c r="F62" s="228"/>
      <c r="G62" s="198"/>
      <c r="H62" s="209"/>
      <c r="I62" s="208"/>
      <c r="J62" s="206"/>
    </row>
    <row r="63" spans="1:10" ht="17" thickTop="1" thickBot="1">
      <c r="A63" s="235"/>
      <c r="B63" s="209"/>
      <c r="C63" s="212"/>
      <c r="D63" s="228"/>
      <c r="E63" s="228"/>
      <c r="F63" s="228"/>
      <c r="G63" s="198"/>
      <c r="H63" s="209"/>
      <c r="I63" s="208"/>
      <c r="J63" s="206"/>
    </row>
    <row r="64" spans="1:10" ht="17" thickTop="1" thickBot="1">
      <c r="A64" s="235"/>
      <c r="B64" s="209"/>
      <c r="C64" s="212"/>
      <c r="D64" s="228"/>
      <c r="E64" s="228"/>
      <c r="F64" s="228"/>
      <c r="G64" s="198"/>
      <c r="H64" s="209"/>
      <c r="I64" s="208"/>
      <c r="J64" s="206"/>
    </row>
    <row r="65" spans="1:10" ht="17" thickTop="1" thickBot="1">
      <c r="A65" s="235"/>
      <c r="B65" s="209"/>
      <c r="C65" s="212"/>
      <c r="D65" s="228"/>
      <c r="E65" s="228"/>
      <c r="F65" s="228"/>
      <c r="G65" s="198"/>
      <c r="H65" s="209"/>
      <c r="I65" s="208"/>
      <c r="J65" s="206"/>
    </row>
    <row r="66" spans="1:10" ht="17" thickTop="1" thickBot="1">
      <c r="A66" s="235"/>
      <c r="B66" s="209"/>
      <c r="C66" s="212"/>
      <c r="D66" s="228"/>
      <c r="E66" s="228"/>
      <c r="F66" s="228"/>
      <c r="G66" s="198"/>
      <c r="H66" s="209"/>
      <c r="I66" s="208"/>
      <c r="J66" s="206"/>
    </row>
    <row r="67" spans="1:10" ht="17" thickTop="1" thickBot="1">
      <c r="A67" s="235"/>
      <c r="B67" s="209"/>
      <c r="C67" s="212"/>
      <c r="D67" s="228"/>
      <c r="E67" s="228"/>
      <c r="F67" s="228"/>
      <c r="G67" s="198"/>
      <c r="H67" s="209"/>
      <c r="I67" s="208"/>
      <c r="J67" s="206"/>
    </row>
    <row r="68" spans="1:10" ht="17" thickTop="1" thickBot="1">
      <c r="A68" s="235"/>
      <c r="B68" s="209"/>
      <c r="C68" s="212"/>
      <c r="D68" s="228"/>
      <c r="E68" s="228"/>
      <c r="F68" s="228"/>
      <c r="G68" s="198"/>
      <c r="H68" s="209"/>
      <c r="I68" s="208"/>
      <c r="J68" s="206"/>
    </row>
    <row r="69" spans="1:10" ht="17" thickTop="1" thickBot="1">
      <c r="A69" s="235"/>
      <c r="B69" s="209"/>
      <c r="C69" s="212"/>
      <c r="D69" s="228"/>
      <c r="E69" s="228"/>
      <c r="F69" s="228"/>
      <c r="G69" s="198"/>
      <c r="H69" s="209"/>
      <c r="I69" s="208"/>
      <c r="J69" s="206"/>
    </row>
    <row r="70" spans="1:10" ht="17" thickTop="1" thickBot="1">
      <c r="A70" s="235"/>
      <c r="B70" s="209"/>
      <c r="C70" s="212"/>
      <c r="D70" s="228"/>
      <c r="E70" s="228"/>
      <c r="F70" s="228"/>
      <c r="G70" s="198"/>
      <c r="H70" s="209"/>
      <c r="I70" s="208"/>
      <c r="J70" s="206"/>
    </row>
    <row r="71" spans="1:10" ht="17" thickTop="1" thickBot="1">
      <c r="A71" s="235"/>
      <c r="B71" s="209"/>
      <c r="C71" s="212"/>
      <c r="D71" s="228"/>
      <c r="E71" s="228"/>
      <c r="F71" s="228"/>
      <c r="G71" s="198"/>
      <c r="H71" s="209"/>
      <c r="I71" s="208"/>
      <c r="J71" s="206"/>
    </row>
    <row r="72" spans="1:10" ht="17" thickTop="1" thickBot="1">
      <c r="A72" s="235"/>
      <c r="B72" s="209"/>
      <c r="C72" s="212"/>
      <c r="D72" s="228"/>
      <c r="E72" s="228"/>
      <c r="F72" s="228"/>
      <c r="G72" s="198"/>
      <c r="H72" s="209"/>
      <c r="I72" s="208"/>
      <c r="J72" s="206"/>
    </row>
    <row r="73" spans="1:10" ht="17" thickTop="1" thickBot="1">
      <c r="A73" s="235"/>
      <c r="B73" s="209"/>
      <c r="C73" s="212"/>
      <c r="D73" s="228"/>
      <c r="E73" s="228"/>
      <c r="F73" s="228"/>
      <c r="G73" s="198"/>
      <c r="H73" s="209"/>
      <c r="I73" s="208"/>
      <c r="J73" s="206"/>
    </row>
    <row r="74" spans="1:10" ht="17" thickTop="1" thickBot="1">
      <c r="A74" s="235"/>
      <c r="B74" s="209"/>
      <c r="C74" s="212"/>
      <c r="D74" s="228"/>
      <c r="E74" s="228"/>
      <c r="F74" s="228"/>
      <c r="G74" s="198"/>
      <c r="H74" s="209"/>
      <c r="I74" s="208"/>
      <c r="J74" s="206"/>
    </row>
    <row r="75" spans="1:10" ht="17" thickTop="1" thickBot="1">
      <c r="A75" s="235"/>
      <c r="B75" s="209"/>
      <c r="C75" s="212"/>
      <c r="D75" s="228"/>
      <c r="E75" s="228"/>
      <c r="F75" s="228"/>
      <c r="G75" s="198"/>
      <c r="H75" s="209"/>
      <c r="I75" s="208"/>
      <c r="J75" s="206"/>
    </row>
    <row r="76" spans="1:10" ht="17" thickTop="1" thickBot="1">
      <c r="A76" s="235"/>
      <c r="B76" s="209"/>
      <c r="C76" s="212"/>
      <c r="D76" s="228"/>
      <c r="E76" s="228"/>
      <c r="F76" s="228"/>
      <c r="G76" s="198"/>
      <c r="H76" s="209"/>
      <c r="I76" s="208"/>
      <c r="J76" s="206"/>
    </row>
    <row r="77" spans="1:10" ht="17" thickTop="1" thickBot="1">
      <c r="A77" s="235"/>
      <c r="B77" s="209"/>
      <c r="C77" s="212"/>
      <c r="D77" s="228"/>
      <c r="E77" s="228"/>
      <c r="F77" s="228"/>
      <c r="G77" s="198"/>
      <c r="H77" s="209"/>
      <c r="I77" s="208"/>
      <c r="J77" s="206"/>
    </row>
    <row r="78" spans="1:10" ht="17" thickTop="1" thickBot="1">
      <c r="A78" s="235"/>
      <c r="B78" s="209"/>
      <c r="C78" s="212"/>
      <c r="D78" s="228"/>
      <c r="E78" s="228"/>
      <c r="F78" s="228"/>
      <c r="G78" s="198"/>
      <c r="H78" s="209"/>
      <c r="I78" s="208"/>
      <c r="J78" s="206"/>
    </row>
    <row r="79" spans="1:10" ht="17" thickTop="1" thickBot="1">
      <c r="A79" s="235"/>
      <c r="B79" s="209"/>
      <c r="C79" s="212"/>
      <c r="D79" s="228"/>
      <c r="E79" s="228"/>
      <c r="F79" s="228"/>
      <c r="G79" s="198"/>
      <c r="H79" s="209"/>
      <c r="I79" s="208"/>
      <c r="J79" s="206"/>
    </row>
    <row r="80" spans="1:10" ht="17" thickTop="1" thickBot="1">
      <c r="A80" s="235"/>
      <c r="B80" s="209"/>
      <c r="C80" s="212"/>
      <c r="D80" s="228"/>
      <c r="E80" s="228"/>
      <c r="F80" s="228"/>
      <c r="G80" s="198"/>
      <c r="H80" s="209"/>
      <c r="I80" s="208"/>
      <c r="J80" s="206"/>
    </row>
    <row r="81" spans="1:10" ht="17" thickTop="1" thickBot="1">
      <c r="A81" s="235"/>
      <c r="B81" s="209"/>
      <c r="C81" s="212"/>
      <c r="D81" s="228"/>
      <c r="E81" s="228"/>
      <c r="F81" s="228"/>
      <c r="G81" s="198"/>
      <c r="H81" s="209"/>
      <c r="I81" s="208"/>
      <c r="J81" s="206"/>
    </row>
    <row r="82" spans="1:10" ht="17" thickTop="1" thickBot="1">
      <c r="A82" s="235"/>
      <c r="B82" s="209"/>
      <c r="C82" s="212"/>
      <c r="D82" s="228"/>
      <c r="E82" s="228"/>
      <c r="F82" s="228"/>
      <c r="G82" s="198"/>
      <c r="H82" s="209"/>
      <c r="I82" s="208"/>
      <c r="J82" s="206"/>
    </row>
    <row r="83" spans="1:10" ht="17" thickTop="1" thickBot="1">
      <c r="A83" s="235"/>
      <c r="B83" s="209"/>
      <c r="C83" s="212"/>
      <c r="D83" s="228"/>
      <c r="E83" s="228"/>
      <c r="F83" s="228"/>
      <c r="G83" s="198"/>
      <c r="H83" s="209"/>
      <c r="I83" s="208"/>
      <c r="J83" s="206"/>
    </row>
    <row r="84" spans="1:10" ht="17" thickTop="1" thickBot="1">
      <c r="A84" s="235"/>
      <c r="B84" s="209"/>
      <c r="C84" s="212"/>
      <c r="D84" s="228"/>
      <c r="E84" s="228"/>
      <c r="F84" s="228"/>
      <c r="G84" s="198"/>
      <c r="H84" s="209"/>
      <c r="I84" s="208"/>
      <c r="J84" s="206"/>
    </row>
    <row r="85" spans="1:10" ht="17" thickTop="1" thickBot="1">
      <c r="A85" s="235"/>
      <c r="B85" s="209"/>
      <c r="C85" s="212"/>
      <c r="D85" s="228"/>
      <c r="E85" s="228"/>
      <c r="F85" s="228"/>
      <c r="G85" s="198"/>
      <c r="H85" s="209"/>
      <c r="I85" s="208"/>
      <c r="J85" s="206"/>
    </row>
    <row r="86" spans="1:10" ht="17" thickTop="1" thickBot="1">
      <c r="A86" s="235"/>
      <c r="B86" s="209"/>
      <c r="C86" s="212"/>
      <c r="D86" s="228"/>
      <c r="E86" s="228"/>
      <c r="F86" s="228"/>
      <c r="G86" s="198"/>
      <c r="H86" s="209"/>
      <c r="I86" s="208"/>
      <c r="J86" s="206"/>
    </row>
    <row r="87" spans="1:10" ht="17" thickTop="1" thickBot="1">
      <c r="A87" s="235"/>
      <c r="B87" s="209"/>
      <c r="C87" s="212"/>
      <c r="D87" s="228"/>
      <c r="E87" s="228"/>
      <c r="F87" s="228"/>
      <c r="G87" s="198"/>
      <c r="H87" s="209"/>
      <c r="I87" s="208"/>
      <c r="J87" s="206"/>
    </row>
    <row r="88" spans="1:10" ht="17" thickTop="1" thickBot="1">
      <c r="A88" s="235"/>
      <c r="B88" s="209"/>
      <c r="C88" s="212"/>
      <c r="D88" s="228"/>
      <c r="E88" s="228"/>
      <c r="F88" s="228"/>
      <c r="G88" s="198"/>
      <c r="H88" s="209"/>
      <c r="I88" s="208"/>
      <c r="J88" s="206"/>
    </row>
    <row r="89" spans="1:10" ht="17" thickTop="1" thickBot="1">
      <c r="A89" s="235"/>
      <c r="B89" s="209"/>
      <c r="C89" s="212"/>
      <c r="D89" s="228"/>
      <c r="E89" s="228"/>
      <c r="F89" s="228"/>
      <c r="G89" s="198"/>
      <c r="H89" s="209"/>
      <c r="I89" s="208"/>
      <c r="J89" s="206"/>
    </row>
    <row r="90" spans="1:10" ht="17" thickTop="1" thickBot="1">
      <c r="A90" s="235"/>
      <c r="B90" s="209"/>
      <c r="C90" s="212"/>
      <c r="D90" s="228"/>
      <c r="E90" s="228"/>
      <c r="F90" s="228"/>
      <c r="G90" s="198"/>
      <c r="H90" s="209"/>
      <c r="I90" s="208"/>
      <c r="J90" s="206"/>
    </row>
    <row r="91" spans="1:10" ht="17" thickTop="1" thickBot="1">
      <c r="A91" s="235"/>
      <c r="B91" s="209"/>
      <c r="C91" s="212"/>
      <c r="D91" s="228"/>
      <c r="E91" s="228"/>
      <c r="F91" s="228"/>
      <c r="G91" s="198"/>
      <c r="H91" s="209"/>
      <c r="I91" s="208"/>
      <c r="J91" s="206"/>
    </row>
    <row r="92" spans="1:10" ht="17" thickTop="1" thickBot="1">
      <c r="A92" s="235"/>
      <c r="B92" s="209"/>
      <c r="C92" s="212"/>
      <c r="D92" s="228"/>
      <c r="E92" s="228"/>
      <c r="F92" s="228"/>
      <c r="G92" s="198"/>
      <c r="H92" s="209"/>
      <c r="I92" s="208"/>
      <c r="J92" s="206"/>
    </row>
    <row r="93" spans="1:10" ht="17" thickTop="1" thickBot="1">
      <c r="A93" s="235"/>
      <c r="B93" s="209"/>
      <c r="C93" s="212"/>
      <c r="D93" s="228"/>
      <c r="E93" s="228"/>
      <c r="F93" s="228"/>
      <c r="G93" s="198"/>
      <c r="H93" s="209"/>
      <c r="I93" s="208"/>
      <c r="J93" s="206"/>
    </row>
    <row r="94" spans="1:10" ht="17" thickTop="1" thickBot="1">
      <c r="A94" s="235"/>
      <c r="B94" s="209"/>
      <c r="C94" s="212"/>
      <c r="D94" s="228"/>
      <c r="E94" s="228"/>
      <c r="F94" s="228"/>
      <c r="G94" s="198"/>
      <c r="H94" s="209"/>
      <c r="I94" s="208"/>
      <c r="J94" s="206"/>
    </row>
    <row r="95" spans="1:10" ht="17" thickTop="1" thickBot="1">
      <c r="A95" s="235"/>
      <c r="B95" s="209"/>
      <c r="C95" s="212"/>
      <c r="D95" s="228"/>
      <c r="E95" s="228"/>
      <c r="F95" s="228"/>
      <c r="G95" s="198"/>
      <c r="H95" s="209"/>
      <c r="I95" s="208"/>
      <c r="J95" s="206"/>
    </row>
    <row r="96" spans="1:10" ht="17" thickTop="1" thickBot="1">
      <c r="A96" s="235"/>
      <c r="B96" s="209"/>
      <c r="C96" s="212"/>
      <c r="D96" s="228"/>
      <c r="E96" s="228"/>
      <c r="F96" s="228"/>
      <c r="G96" s="198"/>
      <c r="H96" s="209"/>
      <c r="I96" s="208"/>
      <c r="J96" s="206"/>
    </row>
    <row r="97" spans="1:10" ht="17" thickTop="1" thickBot="1">
      <c r="A97" s="235"/>
      <c r="B97" s="209"/>
      <c r="C97" s="212"/>
      <c r="D97" s="228"/>
      <c r="E97" s="228"/>
      <c r="F97" s="228"/>
      <c r="G97" s="198"/>
      <c r="H97" s="209"/>
      <c r="I97" s="208"/>
      <c r="J97" s="206"/>
    </row>
    <row r="98" spans="1:10" ht="17" thickTop="1" thickBot="1">
      <c r="A98" s="235"/>
      <c r="B98" s="209"/>
      <c r="C98" s="212"/>
      <c r="D98" s="228"/>
      <c r="E98" s="228"/>
      <c r="F98" s="228"/>
      <c r="G98" s="198"/>
      <c r="H98" s="209"/>
      <c r="I98" s="208"/>
      <c r="J98" s="206"/>
    </row>
    <row r="99" spans="1:10" ht="17" thickTop="1" thickBot="1">
      <c r="A99" s="235"/>
      <c r="B99" s="209"/>
      <c r="C99" s="212"/>
      <c r="D99" s="228"/>
      <c r="E99" s="228"/>
      <c r="F99" s="228"/>
      <c r="G99" s="198"/>
      <c r="H99" s="209"/>
      <c r="I99" s="208"/>
      <c r="J99" s="206"/>
    </row>
    <row r="100" spans="1:10" ht="17" thickTop="1" thickBot="1">
      <c r="A100" s="235"/>
      <c r="B100" s="209"/>
      <c r="C100" s="212"/>
      <c r="D100" s="228"/>
      <c r="E100" s="228"/>
      <c r="F100" s="228"/>
      <c r="G100" s="198"/>
      <c r="H100" s="209"/>
      <c r="I100" s="208"/>
      <c r="J100" s="206"/>
    </row>
    <row r="101" spans="1:10" ht="17" thickTop="1" thickBot="1">
      <c r="A101" s="235"/>
      <c r="B101" s="209"/>
      <c r="C101" s="212"/>
      <c r="D101" s="228"/>
      <c r="E101" s="228"/>
      <c r="F101" s="228"/>
      <c r="G101" s="198"/>
      <c r="H101" s="209"/>
      <c r="I101" s="208"/>
      <c r="J101" s="206"/>
    </row>
    <row r="102" spans="1:10" ht="17" thickTop="1" thickBot="1">
      <c r="A102" s="235"/>
      <c r="B102" s="209"/>
      <c r="C102" s="212"/>
      <c r="D102" s="228"/>
      <c r="E102" s="228"/>
      <c r="F102" s="228"/>
      <c r="G102" s="198"/>
      <c r="H102" s="209"/>
      <c r="I102" s="208"/>
      <c r="J102" s="206"/>
    </row>
    <row r="103" spans="1:10" ht="17" thickTop="1" thickBot="1">
      <c r="A103" s="235"/>
      <c r="B103" s="209"/>
      <c r="C103" s="212"/>
      <c r="D103" s="228"/>
      <c r="E103" s="228"/>
      <c r="F103" s="228"/>
      <c r="G103" s="198"/>
      <c r="H103" s="209"/>
      <c r="I103" s="208"/>
      <c r="J103" s="206"/>
    </row>
    <row r="104" spans="1:10" ht="17" thickTop="1" thickBot="1">
      <c r="A104" s="235"/>
      <c r="B104" s="209"/>
      <c r="C104" s="212"/>
      <c r="D104" s="228"/>
      <c r="E104" s="228"/>
      <c r="F104" s="228"/>
      <c r="G104" s="198"/>
      <c r="H104" s="209"/>
      <c r="I104" s="208"/>
      <c r="J104" s="206"/>
    </row>
    <row r="105" spans="1:10" ht="17" thickTop="1" thickBot="1">
      <c r="A105" s="235"/>
      <c r="B105" s="209"/>
      <c r="C105" s="212"/>
      <c r="D105" s="228"/>
      <c r="E105" s="228"/>
      <c r="F105" s="228"/>
      <c r="G105" s="198"/>
      <c r="H105" s="209"/>
      <c r="I105" s="208"/>
      <c r="J105" s="206"/>
    </row>
    <row r="106" spans="1:10" ht="17" thickTop="1" thickBot="1">
      <c r="A106" s="235"/>
      <c r="B106" s="209"/>
      <c r="C106" s="212"/>
      <c r="D106" s="228"/>
      <c r="E106" s="228"/>
      <c r="F106" s="228"/>
      <c r="G106" s="198"/>
      <c r="H106" s="209"/>
      <c r="I106" s="208"/>
      <c r="J106" s="206"/>
    </row>
    <row r="107" spans="1:10" ht="17" thickTop="1" thickBot="1">
      <c r="A107" s="235"/>
      <c r="B107" s="209"/>
      <c r="C107" s="212"/>
      <c r="D107" s="228"/>
      <c r="E107" s="228"/>
      <c r="F107" s="228"/>
      <c r="G107" s="198"/>
      <c r="H107" s="209"/>
      <c r="I107" s="208"/>
      <c r="J107" s="206"/>
    </row>
    <row r="108" spans="1:10" ht="17" thickTop="1" thickBot="1">
      <c r="A108" s="235"/>
      <c r="B108" s="209"/>
      <c r="C108" s="212"/>
      <c r="D108" s="228"/>
      <c r="E108" s="228"/>
      <c r="F108" s="228"/>
      <c r="G108" s="198"/>
      <c r="H108" s="209"/>
      <c r="I108" s="208"/>
      <c r="J108" s="206"/>
    </row>
    <row r="109" spans="1:10" ht="17" thickTop="1" thickBot="1">
      <c r="A109" s="235"/>
      <c r="B109" s="209"/>
      <c r="C109" s="212"/>
      <c r="D109" s="228"/>
      <c r="E109" s="228"/>
      <c r="F109" s="228"/>
      <c r="G109" s="198"/>
      <c r="H109" s="209"/>
      <c r="I109" s="208"/>
      <c r="J109" s="206"/>
    </row>
    <row r="110" spans="1:10" ht="17" thickTop="1" thickBot="1">
      <c r="A110" s="235"/>
      <c r="B110" s="209"/>
      <c r="C110" s="212"/>
      <c r="D110" s="228"/>
      <c r="E110" s="228"/>
      <c r="F110" s="228"/>
      <c r="G110" s="198"/>
      <c r="H110" s="209"/>
      <c r="I110" s="208"/>
      <c r="J110" s="206"/>
    </row>
    <row r="111" spans="1:10" ht="17" thickTop="1" thickBot="1">
      <c r="A111" s="235"/>
      <c r="B111" s="209"/>
      <c r="C111" s="212"/>
      <c r="D111" s="228"/>
      <c r="E111" s="228"/>
      <c r="F111" s="228"/>
      <c r="G111" s="198"/>
      <c r="H111" s="209"/>
      <c r="I111" s="208"/>
      <c r="J111" s="206"/>
    </row>
    <row r="112" spans="1:10" ht="17" thickTop="1" thickBot="1">
      <c r="A112" s="235"/>
      <c r="B112" s="209"/>
      <c r="C112" s="212"/>
      <c r="D112" s="228"/>
      <c r="E112" s="228"/>
      <c r="F112" s="228"/>
      <c r="G112" s="198"/>
      <c r="H112" s="209"/>
      <c r="I112" s="208"/>
      <c r="J112" s="206"/>
    </row>
    <row r="113" spans="1:10" ht="17" thickTop="1" thickBot="1">
      <c r="A113" s="235"/>
      <c r="B113" s="209"/>
      <c r="C113" s="212"/>
      <c r="D113" s="228"/>
      <c r="E113" s="228"/>
      <c r="F113" s="228"/>
      <c r="G113" s="198"/>
      <c r="H113" s="209"/>
      <c r="I113" s="208"/>
      <c r="J113" s="206"/>
    </row>
    <row r="114" spans="1:10" ht="17" thickTop="1" thickBot="1">
      <c r="A114" s="235"/>
      <c r="B114" s="209"/>
      <c r="C114" s="212"/>
      <c r="D114" s="228"/>
      <c r="E114" s="228"/>
      <c r="F114" s="228"/>
      <c r="G114" s="198"/>
      <c r="H114" s="209"/>
      <c r="I114" s="208"/>
      <c r="J114" s="206"/>
    </row>
    <row r="115" spans="1:10" ht="17" thickTop="1" thickBot="1">
      <c r="A115" s="235"/>
      <c r="B115" s="209"/>
      <c r="C115" s="212"/>
      <c r="D115" s="228"/>
      <c r="E115" s="228"/>
      <c r="F115" s="228"/>
      <c r="G115" s="198"/>
      <c r="H115" s="209"/>
      <c r="I115" s="208"/>
      <c r="J115" s="206"/>
    </row>
    <row r="116" spans="1:10" ht="17" thickTop="1" thickBot="1">
      <c r="A116" s="235"/>
      <c r="B116" s="209"/>
      <c r="C116" s="212"/>
      <c r="D116" s="228"/>
      <c r="E116" s="228"/>
      <c r="F116" s="228"/>
      <c r="G116" s="198"/>
      <c r="H116" s="209"/>
      <c r="I116" s="208"/>
      <c r="J116" s="206"/>
    </row>
    <row r="117" spans="1:10" ht="17" thickTop="1" thickBot="1">
      <c r="A117" s="235"/>
      <c r="B117" s="209"/>
      <c r="C117" s="212"/>
      <c r="D117" s="228"/>
      <c r="E117" s="228"/>
      <c r="F117" s="228"/>
      <c r="G117" s="198"/>
      <c r="H117" s="209"/>
      <c r="I117" s="208"/>
      <c r="J117" s="206"/>
    </row>
    <row r="118" spans="1:10" ht="17" thickTop="1" thickBot="1">
      <c r="A118" s="235"/>
      <c r="B118" s="209"/>
      <c r="C118" s="212"/>
      <c r="D118" s="228"/>
      <c r="E118" s="228"/>
      <c r="F118" s="228"/>
      <c r="G118" s="198"/>
      <c r="H118" s="209"/>
      <c r="I118" s="208"/>
      <c r="J118" s="206"/>
    </row>
    <row r="119" spans="1:10" ht="17" thickTop="1" thickBot="1">
      <c r="A119" s="235"/>
      <c r="B119" s="209"/>
      <c r="C119" s="212"/>
      <c r="D119" s="228"/>
      <c r="E119" s="228"/>
      <c r="F119" s="228"/>
      <c r="G119" s="198"/>
      <c r="H119" s="209"/>
      <c r="I119" s="208"/>
      <c r="J119" s="206"/>
    </row>
    <row r="120" spans="1:10" ht="17" thickTop="1" thickBot="1">
      <c r="A120" s="235"/>
      <c r="B120" s="209"/>
      <c r="C120" s="212"/>
      <c r="D120" s="228"/>
      <c r="E120" s="228"/>
      <c r="F120" s="228"/>
      <c r="G120" s="198"/>
      <c r="H120" s="209"/>
      <c r="I120" s="208"/>
      <c r="J120" s="206"/>
    </row>
    <row r="121" spans="1:10" ht="17" thickTop="1" thickBot="1">
      <c r="A121" s="235"/>
      <c r="B121" s="209"/>
      <c r="C121" s="212"/>
      <c r="D121" s="228"/>
      <c r="E121" s="228"/>
      <c r="F121" s="228"/>
      <c r="G121" s="198"/>
      <c r="H121" s="209"/>
      <c r="I121" s="208"/>
      <c r="J121" s="206"/>
    </row>
    <row r="122" spans="1:10" ht="17" thickTop="1" thickBot="1">
      <c r="A122" s="235"/>
      <c r="B122" s="209"/>
      <c r="C122" s="212"/>
      <c r="D122" s="228"/>
      <c r="E122" s="228"/>
      <c r="F122" s="228"/>
      <c r="G122" s="198"/>
      <c r="H122" s="209"/>
      <c r="I122" s="208"/>
      <c r="J122" s="206"/>
    </row>
    <row r="123" spans="1:10" ht="17" thickTop="1" thickBot="1">
      <c r="A123" s="235"/>
      <c r="B123" s="209"/>
      <c r="C123" s="212"/>
      <c r="D123" s="228"/>
      <c r="E123" s="228"/>
      <c r="F123" s="228"/>
      <c r="G123" s="198"/>
      <c r="H123" s="209"/>
      <c r="I123" s="208"/>
      <c r="J123" s="206"/>
    </row>
    <row r="124" spans="1:10" ht="17" thickTop="1" thickBot="1">
      <c r="A124" s="235"/>
      <c r="B124" s="209"/>
      <c r="C124" s="212"/>
      <c r="D124" s="228"/>
      <c r="E124" s="228"/>
      <c r="F124" s="228"/>
      <c r="G124" s="198"/>
      <c r="H124" s="209"/>
      <c r="I124" s="208"/>
      <c r="J124" s="206"/>
    </row>
    <row r="125" spans="1:10" ht="17" thickTop="1" thickBot="1">
      <c r="A125" s="235"/>
      <c r="B125" s="209"/>
      <c r="C125" s="212"/>
      <c r="D125" s="228"/>
      <c r="E125" s="228"/>
      <c r="F125" s="228"/>
      <c r="G125" s="198"/>
      <c r="H125" s="209"/>
      <c r="I125" s="208"/>
      <c r="J125" s="206"/>
    </row>
    <row r="126" spans="1:10" ht="17" thickTop="1" thickBot="1">
      <c r="A126" s="235"/>
      <c r="B126" s="209"/>
      <c r="C126" s="212"/>
      <c r="D126" s="228"/>
      <c r="E126" s="228"/>
      <c r="F126" s="228"/>
      <c r="G126" s="198"/>
      <c r="H126" s="209"/>
      <c r="I126" s="208"/>
      <c r="J126" s="206"/>
    </row>
    <row r="127" spans="1:10" ht="17" thickTop="1" thickBot="1">
      <c r="A127" s="235"/>
      <c r="B127" s="209"/>
      <c r="C127" s="212"/>
      <c r="D127" s="228"/>
      <c r="E127" s="228"/>
      <c r="F127" s="228"/>
      <c r="G127" s="198"/>
      <c r="H127" s="209"/>
      <c r="I127" s="208"/>
      <c r="J127" s="206"/>
    </row>
    <row r="128" spans="1:10" ht="17" thickTop="1" thickBot="1">
      <c r="A128" s="235"/>
      <c r="B128" s="209"/>
      <c r="C128" s="212"/>
      <c r="D128" s="228"/>
      <c r="E128" s="228"/>
      <c r="F128" s="228"/>
      <c r="G128" s="198"/>
      <c r="H128" s="209"/>
      <c r="I128" s="208"/>
      <c r="J128" s="206"/>
    </row>
    <row r="129" spans="1:10" ht="17" thickTop="1" thickBot="1">
      <c r="A129" s="235"/>
      <c r="B129" s="209"/>
      <c r="C129" s="212"/>
      <c r="D129" s="228"/>
      <c r="E129" s="228"/>
      <c r="F129" s="228"/>
      <c r="G129" s="198"/>
      <c r="H129" s="209"/>
      <c r="I129" s="208"/>
      <c r="J129" s="206"/>
    </row>
    <row r="130" spans="1:10" ht="17" thickTop="1" thickBot="1">
      <c r="A130" s="235"/>
      <c r="B130" s="209"/>
      <c r="C130" s="212"/>
      <c r="D130" s="228"/>
      <c r="E130" s="228"/>
      <c r="F130" s="228"/>
      <c r="G130" s="198"/>
      <c r="H130" s="209"/>
      <c r="I130" s="208"/>
      <c r="J130" s="206"/>
    </row>
    <row r="131" spans="1:10" ht="17" thickTop="1" thickBot="1">
      <c r="A131" s="235"/>
      <c r="B131" s="209"/>
      <c r="C131" s="212"/>
      <c r="D131" s="228"/>
      <c r="E131" s="228"/>
      <c r="F131" s="228"/>
      <c r="G131" s="198"/>
      <c r="H131" s="209"/>
      <c r="I131" s="208"/>
      <c r="J131" s="206"/>
    </row>
    <row r="132" spans="1:10" ht="17" thickTop="1" thickBot="1">
      <c r="A132" s="235"/>
      <c r="B132" s="209"/>
      <c r="C132" s="212"/>
      <c r="D132" s="228"/>
      <c r="E132" s="228"/>
      <c r="F132" s="228"/>
      <c r="G132" s="198"/>
      <c r="H132" s="209"/>
      <c r="I132" s="208"/>
      <c r="J132" s="206"/>
    </row>
    <row r="133" spans="1:10" ht="17" thickTop="1" thickBot="1">
      <c r="A133" s="235"/>
      <c r="B133" s="209"/>
      <c r="C133" s="212"/>
      <c r="D133" s="228"/>
      <c r="E133" s="228"/>
      <c r="F133" s="228"/>
      <c r="G133" s="198"/>
      <c r="H133" s="209"/>
      <c r="I133" s="208"/>
      <c r="J133" s="206"/>
    </row>
    <row r="134" spans="1:10" ht="17" thickTop="1" thickBot="1">
      <c r="A134" s="235"/>
      <c r="B134" s="209"/>
      <c r="C134" s="212"/>
      <c r="D134" s="228"/>
      <c r="E134" s="228"/>
      <c r="F134" s="228"/>
      <c r="G134" s="198"/>
      <c r="H134" s="209"/>
      <c r="I134" s="208"/>
      <c r="J134" s="206"/>
    </row>
    <row r="135" spans="1:10" ht="17" thickTop="1" thickBot="1">
      <c r="A135" s="235"/>
      <c r="B135" s="209"/>
      <c r="C135" s="212"/>
      <c r="D135" s="228"/>
      <c r="E135" s="228"/>
      <c r="F135" s="228"/>
      <c r="G135" s="198"/>
      <c r="H135" s="209"/>
      <c r="I135" s="208"/>
      <c r="J135" s="206"/>
    </row>
    <row r="136" spans="1:10" ht="17" thickTop="1" thickBot="1">
      <c r="A136" s="235"/>
      <c r="B136" s="209"/>
      <c r="C136" s="212"/>
      <c r="D136" s="228"/>
      <c r="E136" s="228"/>
      <c r="F136" s="228"/>
      <c r="G136" s="198"/>
      <c r="H136" s="209"/>
      <c r="I136" s="208"/>
      <c r="J136" s="206"/>
    </row>
    <row r="137" spans="1:10" ht="17" thickTop="1" thickBot="1">
      <c r="A137" s="235"/>
      <c r="B137" s="209"/>
      <c r="C137" s="212"/>
      <c r="D137" s="228"/>
      <c r="E137" s="228"/>
      <c r="F137" s="228"/>
      <c r="G137" s="198"/>
      <c r="H137" s="209"/>
      <c r="I137" s="208"/>
      <c r="J137" s="206"/>
    </row>
    <row r="138" spans="1:10" ht="17" thickTop="1" thickBot="1">
      <c r="A138" s="235"/>
      <c r="B138" s="209"/>
      <c r="C138" s="212"/>
      <c r="D138" s="228"/>
      <c r="E138" s="228"/>
      <c r="F138" s="228"/>
      <c r="G138" s="198"/>
      <c r="H138" s="209"/>
      <c r="I138" s="208"/>
      <c r="J138" s="206"/>
    </row>
    <row r="139" spans="1:10" ht="17" thickTop="1" thickBot="1">
      <c r="A139" s="235"/>
      <c r="B139" s="209"/>
      <c r="C139" s="212"/>
      <c r="D139" s="228"/>
      <c r="E139" s="228"/>
      <c r="F139" s="228"/>
      <c r="G139" s="198"/>
      <c r="H139" s="209"/>
      <c r="I139" s="208"/>
      <c r="J139" s="206"/>
    </row>
    <row r="140" spans="1:10" ht="17" thickTop="1" thickBot="1">
      <c r="A140" s="235"/>
      <c r="B140" s="209"/>
      <c r="C140" s="212"/>
      <c r="D140" s="228"/>
      <c r="E140" s="228"/>
      <c r="F140" s="228"/>
      <c r="G140" s="198"/>
      <c r="H140" s="209"/>
      <c r="I140" s="208"/>
      <c r="J140" s="206"/>
    </row>
    <row r="141" spans="1:10" ht="17" thickTop="1" thickBot="1">
      <c r="A141" s="235"/>
      <c r="B141" s="209"/>
      <c r="C141" s="212"/>
      <c r="D141" s="228"/>
      <c r="E141" s="228"/>
      <c r="F141" s="228"/>
      <c r="G141" s="198"/>
      <c r="H141" s="209"/>
      <c r="I141" s="208"/>
      <c r="J141" s="206"/>
    </row>
    <row r="142" spans="1:10" ht="17" thickTop="1" thickBot="1">
      <c r="A142" s="235"/>
      <c r="B142" s="209"/>
      <c r="C142" s="212"/>
      <c r="D142" s="228"/>
      <c r="E142" s="228"/>
      <c r="F142" s="228"/>
      <c r="G142" s="198"/>
      <c r="H142" s="209"/>
      <c r="I142" s="208"/>
      <c r="J142" s="206"/>
    </row>
    <row r="143" spans="1:10" ht="17" thickTop="1" thickBot="1">
      <c r="A143" s="235"/>
      <c r="B143" s="209"/>
      <c r="C143" s="212"/>
      <c r="D143" s="228"/>
      <c r="E143" s="228"/>
      <c r="F143" s="228"/>
      <c r="G143" s="198"/>
      <c r="H143" s="209"/>
      <c r="I143" s="208"/>
      <c r="J143" s="206"/>
    </row>
    <row r="144" spans="1:10" ht="17" thickTop="1" thickBot="1">
      <c r="A144" s="235"/>
      <c r="B144" s="209"/>
      <c r="C144" s="212"/>
      <c r="D144" s="228"/>
      <c r="E144" s="228"/>
      <c r="F144" s="228"/>
      <c r="G144" s="198"/>
      <c r="H144" s="209"/>
      <c r="I144" s="208"/>
      <c r="J144" s="206"/>
    </row>
    <row r="145" spans="1:10" ht="17" thickTop="1" thickBot="1">
      <c r="A145" s="235"/>
      <c r="B145" s="209"/>
      <c r="C145" s="212"/>
      <c r="D145" s="228"/>
      <c r="E145" s="228"/>
      <c r="F145" s="228"/>
      <c r="G145" s="198"/>
      <c r="H145" s="209"/>
      <c r="I145" s="208"/>
      <c r="J145" s="206"/>
    </row>
    <row r="146" spans="1:10" ht="17" thickTop="1" thickBot="1">
      <c r="A146" s="235"/>
      <c r="B146" s="209"/>
      <c r="C146" s="212"/>
      <c r="D146" s="228"/>
      <c r="E146" s="228"/>
      <c r="F146" s="228"/>
      <c r="G146" s="198"/>
      <c r="H146" s="209"/>
      <c r="I146" s="208"/>
      <c r="J146" s="206"/>
    </row>
    <row r="147" spans="1:10" ht="17" thickTop="1" thickBot="1">
      <c r="A147" s="235"/>
      <c r="B147" s="209"/>
      <c r="C147" s="212"/>
      <c r="D147" s="228"/>
      <c r="E147" s="228"/>
      <c r="F147" s="228"/>
      <c r="G147" s="198"/>
      <c r="H147" s="209"/>
      <c r="I147" s="208"/>
      <c r="J147" s="206"/>
    </row>
    <row r="148" spans="1:10" ht="17" thickTop="1" thickBot="1">
      <c r="A148" s="235"/>
      <c r="B148" s="209"/>
      <c r="C148" s="212"/>
      <c r="D148" s="228"/>
      <c r="E148" s="228"/>
      <c r="F148" s="228"/>
      <c r="G148" s="198"/>
      <c r="H148" s="209"/>
      <c r="I148" s="208"/>
      <c r="J148" s="206"/>
    </row>
    <row r="149" spans="1:10" ht="17" thickTop="1" thickBot="1">
      <c r="A149" s="235"/>
      <c r="B149" s="209"/>
      <c r="C149" s="212"/>
      <c r="D149" s="228"/>
      <c r="E149" s="228"/>
      <c r="F149" s="228"/>
      <c r="G149" s="198"/>
      <c r="H149" s="209"/>
      <c r="I149" s="208"/>
      <c r="J149" s="206"/>
    </row>
    <row r="150" spans="1:10" ht="17" thickTop="1" thickBot="1">
      <c r="A150" s="235"/>
      <c r="B150" s="209"/>
      <c r="C150" s="212"/>
      <c r="D150" s="228"/>
      <c r="E150" s="228"/>
      <c r="F150" s="228"/>
      <c r="G150" s="198"/>
      <c r="H150" s="209"/>
      <c r="I150" s="208"/>
      <c r="J150" s="206"/>
    </row>
    <row r="151" spans="1:10" ht="17" thickTop="1" thickBot="1">
      <c r="A151" s="235"/>
      <c r="B151" s="209"/>
      <c r="C151" s="212"/>
      <c r="D151" s="228"/>
      <c r="E151" s="228"/>
      <c r="F151" s="228"/>
      <c r="G151" s="198"/>
      <c r="H151" s="209"/>
      <c r="I151" s="208"/>
      <c r="J151" s="206"/>
    </row>
    <row r="152" spans="1:10" ht="17" thickTop="1" thickBot="1">
      <c r="A152" s="235"/>
      <c r="B152" s="209"/>
      <c r="C152" s="212"/>
      <c r="D152" s="228"/>
      <c r="E152" s="228"/>
      <c r="F152" s="228"/>
      <c r="G152" s="198"/>
      <c r="H152" s="209"/>
      <c r="I152" s="208"/>
      <c r="J152" s="206"/>
    </row>
    <row r="153" spans="1:10" ht="17" thickTop="1" thickBot="1">
      <c r="A153" s="235"/>
      <c r="B153" s="209"/>
      <c r="C153" s="212"/>
      <c r="D153" s="228"/>
      <c r="E153" s="228"/>
      <c r="F153" s="228"/>
      <c r="G153" s="198"/>
      <c r="H153" s="209"/>
      <c r="I153" s="208"/>
      <c r="J153" s="206"/>
    </row>
    <row r="154" spans="1:10" ht="17" thickTop="1" thickBot="1">
      <c r="A154" s="235"/>
      <c r="B154" s="209"/>
      <c r="C154" s="212"/>
      <c r="D154" s="228"/>
      <c r="E154" s="228"/>
      <c r="F154" s="228"/>
      <c r="G154" s="198"/>
      <c r="H154" s="209"/>
      <c r="I154" s="208"/>
      <c r="J154" s="206"/>
    </row>
    <row r="155" spans="1:10" ht="17" thickTop="1" thickBot="1">
      <c r="A155" s="235"/>
      <c r="B155" s="209"/>
      <c r="C155" s="212"/>
      <c r="D155" s="228"/>
      <c r="E155" s="228"/>
      <c r="F155" s="228"/>
      <c r="G155" s="198"/>
      <c r="H155" s="209"/>
      <c r="I155" s="208"/>
      <c r="J155" s="206"/>
    </row>
    <row r="156" spans="1:10" ht="17" thickTop="1" thickBot="1">
      <c r="A156" s="235"/>
      <c r="B156" s="209"/>
      <c r="C156" s="212"/>
      <c r="D156" s="228"/>
      <c r="E156" s="228"/>
      <c r="F156" s="228"/>
      <c r="G156" s="198"/>
      <c r="H156" s="209"/>
      <c r="I156" s="208"/>
      <c r="J156" s="206"/>
    </row>
    <row r="157" spans="1:10" ht="17" thickTop="1" thickBot="1">
      <c r="A157" s="235"/>
      <c r="B157" s="209"/>
      <c r="C157" s="212"/>
      <c r="D157" s="228"/>
      <c r="E157" s="228"/>
      <c r="F157" s="228"/>
      <c r="G157" s="198"/>
      <c r="H157" s="209"/>
      <c r="I157" s="208"/>
      <c r="J157" s="206"/>
    </row>
    <row r="158" spans="1:10" ht="17" thickTop="1" thickBot="1">
      <c r="A158" s="235"/>
      <c r="B158" s="209"/>
      <c r="C158" s="212"/>
      <c r="D158" s="228"/>
      <c r="E158" s="228"/>
      <c r="F158" s="228"/>
      <c r="G158" s="198"/>
      <c r="H158" s="209"/>
      <c r="I158" s="208"/>
      <c r="J158" s="206"/>
    </row>
    <row r="159" spans="1:10" ht="17" thickTop="1" thickBot="1">
      <c r="A159" s="235"/>
      <c r="B159" s="209"/>
      <c r="C159" s="212"/>
      <c r="D159" s="228"/>
      <c r="E159" s="228"/>
      <c r="F159" s="228"/>
      <c r="G159" s="198"/>
      <c r="H159" s="209"/>
      <c r="I159" s="208"/>
      <c r="J159" s="206"/>
    </row>
    <row r="160" spans="1:10" ht="17" thickTop="1" thickBot="1">
      <c r="A160" s="235"/>
      <c r="B160" s="209"/>
      <c r="C160" s="212"/>
      <c r="D160" s="228"/>
      <c r="E160" s="228"/>
      <c r="F160" s="228"/>
      <c r="G160" s="198"/>
      <c r="H160" s="209"/>
      <c r="I160" s="208"/>
      <c r="J160" s="206"/>
    </row>
    <row r="161" spans="1:10" ht="17" thickTop="1" thickBot="1">
      <c r="A161" s="235"/>
      <c r="B161" s="209"/>
      <c r="C161" s="212"/>
      <c r="D161" s="228"/>
      <c r="E161" s="228"/>
      <c r="F161" s="228"/>
      <c r="G161" s="198"/>
      <c r="H161" s="209"/>
      <c r="I161" s="208"/>
      <c r="J161" s="206"/>
    </row>
    <row r="162" spans="1:10" ht="17" thickTop="1" thickBot="1">
      <c r="A162" s="235"/>
      <c r="B162" s="209"/>
      <c r="C162" s="212"/>
      <c r="D162" s="228"/>
      <c r="E162" s="228"/>
      <c r="F162" s="228"/>
      <c r="G162" s="198"/>
      <c r="H162" s="209"/>
      <c r="I162" s="208"/>
      <c r="J162" s="206"/>
    </row>
    <row r="163" spans="1:10" ht="17" thickTop="1" thickBot="1">
      <c r="A163" s="235"/>
      <c r="B163" s="209"/>
      <c r="C163" s="212"/>
      <c r="D163" s="228"/>
      <c r="E163" s="228"/>
      <c r="F163" s="228"/>
      <c r="G163" s="198"/>
      <c r="H163" s="209"/>
      <c r="I163" s="208"/>
      <c r="J163" s="206"/>
    </row>
    <row r="164" spans="1:10" ht="17" thickTop="1" thickBot="1">
      <c r="A164" s="235"/>
      <c r="B164" s="209"/>
      <c r="C164" s="212"/>
      <c r="D164" s="228"/>
      <c r="E164" s="228"/>
      <c r="F164" s="228"/>
      <c r="G164" s="198"/>
      <c r="H164" s="209"/>
      <c r="I164" s="208"/>
      <c r="J164" s="206"/>
    </row>
    <row r="165" spans="1:10" ht="17" thickTop="1" thickBot="1">
      <c r="A165" s="235"/>
      <c r="B165" s="209"/>
      <c r="C165" s="212"/>
      <c r="D165" s="228"/>
      <c r="E165" s="228"/>
      <c r="F165" s="228"/>
      <c r="G165" s="198"/>
      <c r="H165" s="209"/>
      <c r="I165" s="208"/>
      <c r="J165" s="206"/>
    </row>
    <row r="166" spans="1:10" ht="17" thickTop="1" thickBot="1">
      <c r="A166" s="235"/>
      <c r="B166" s="209"/>
      <c r="C166" s="212"/>
      <c r="D166" s="228"/>
      <c r="E166" s="228"/>
      <c r="F166" s="228"/>
      <c r="G166" s="198"/>
      <c r="H166" s="209"/>
      <c r="I166" s="208"/>
      <c r="J166" s="206"/>
    </row>
    <row r="167" spans="1:10" ht="17" thickTop="1" thickBot="1">
      <c r="A167" s="235"/>
      <c r="B167" s="209"/>
      <c r="C167" s="212"/>
      <c r="D167" s="228"/>
      <c r="E167" s="228"/>
      <c r="F167" s="228"/>
      <c r="G167" s="198"/>
      <c r="H167" s="209"/>
      <c r="I167" s="208"/>
      <c r="J167" s="206"/>
    </row>
    <row r="168" spans="1:10" ht="17" thickTop="1" thickBot="1">
      <c r="A168" s="235"/>
      <c r="B168" s="209"/>
      <c r="C168" s="212"/>
      <c r="D168" s="228"/>
      <c r="E168" s="228"/>
      <c r="F168" s="228"/>
      <c r="G168" s="198"/>
      <c r="H168" s="209"/>
      <c r="I168" s="208"/>
      <c r="J168" s="206"/>
    </row>
    <row r="169" spans="1:10" ht="17" thickTop="1" thickBot="1">
      <c r="A169" s="235"/>
      <c r="B169" s="209"/>
      <c r="C169" s="212"/>
      <c r="D169" s="228"/>
      <c r="E169" s="228"/>
      <c r="F169" s="228"/>
      <c r="G169" s="198"/>
      <c r="H169" s="209"/>
      <c r="I169" s="208"/>
      <c r="J169" s="206"/>
    </row>
    <row r="170" spans="1:10" ht="17" thickTop="1" thickBot="1">
      <c r="A170" s="235"/>
      <c r="B170" s="209"/>
      <c r="C170" s="212"/>
      <c r="D170" s="228"/>
      <c r="E170" s="228"/>
      <c r="F170" s="228"/>
      <c r="G170" s="198"/>
      <c r="H170" s="209"/>
      <c r="I170" s="208"/>
      <c r="J170" s="206"/>
    </row>
    <row r="171" spans="1:10" ht="17" thickTop="1" thickBot="1">
      <c r="A171" s="235"/>
      <c r="B171" s="209"/>
      <c r="C171" s="212"/>
      <c r="D171" s="228"/>
      <c r="E171" s="228"/>
      <c r="F171" s="228"/>
      <c r="G171" s="198"/>
      <c r="H171" s="209"/>
      <c r="I171" s="208"/>
      <c r="J171" s="206"/>
    </row>
    <row r="172" spans="1:10" ht="17" thickTop="1" thickBot="1">
      <c r="A172" s="235"/>
      <c r="B172" s="209"/>
      <c r="C172" s="212"/>
      <c r="D172" s="228"/>
      <c r="E172" s="228"/>
      <c r="F172" s="228"/>
      <c r="G172" s="198"/>
      <c r="H172" s="209"/>
      <c r="I172" s="208"/>
      <c r="J172" s="206"/>
    </row>
    <row r="173" spans="1:10" ht="17" thickTop="1" thickBot="1">
      <c r="A173" s="235"/>
      <c r="B173" s="209"/>
      <c r="C173" s="212"/>
      <c r="D173" s="228"/>
      <c r="E173" s="228"/>
      <c r="F173" s="228"/>
      <c r="G173" s="198"/>
      <c r="H173" s="209"/>
      <c r="I173" s="208"/>
      <c r="J173" s="206"/>
    </row>
    <row r="174" spans="1:10" ht="17" thickTop="1" thickBot="1">
      <c r="A174" s="235"/>
      <c r="B174" s="209"/>
      <c r="C174" s="212"/>
      <c r="D174" s="228"/>
      <c r="E174" s="228"/>
      <c r="F174" s="228"/>
      <c r="G174" s="198"/>
      <c r="H174" s="209"/>
      <c r="I174" s="208"/>
      <c r="J174" s="206"/>
    </row>
    <row r="175" spans="1:10" ht="17" thickTop="1" thickBot="1">
      <c r="A175" s="235"/>
      <c r="B175" s="209"/>
      <c r="C175" s="212"/>
      <c r="D175" s="228"/>
      <c r="E175" s="228"/>
      <c r="F175" s="228"/>
      <c r="G175" s="198"/>
      <c r="H175" s="209"/>
      <c r="I175" s="208"/>
      <c r="J175" s="206"/>
    </row>
    <row r="176" spans="1:10" ht="17" thickTop="1" thickBot="1">
      <c r="A176" s="235"/>
      <c r="B176" s="209"/>
      <c r="C176" s="212"/>
      <c r="D176" s="228"/>
      <c r="E176" s="228"/>
      <c r="F176" s="228"/>
      <c r="G176" s="198"/>
      <c r="H176" s="209"/>
      <c r="I176" s="208"/>
      <c r="J176" s="206"/>
    </row>
    <row r="177" spans="1:10" ht="17" thickTop="1" thickBot="1">
      <c r="A177" s="235"/>
      <c r="B177" s="209"/>
      <c r="C177" s="212"/>
      <c r="D177" s="228"/>
      <c r="E177" s="228"/>
      <c r="F177" s="228"/>
      <c r="G177" s="198"/>
      <c r="H177" s="209"/>
      <c r="I177" s="208"/>
      <c r="J177" s="206"/>
    </row>
    <row r="178" spans="1:10" ht="17" thickTop="1" thickBot="1">
      <c r="A178" s="235"/>
      <c r="B178" s="209"/>
      <c r="C178" s="212"/>
      <c r="D178" s="228"/>
      <c r="E178" s="228"/>
      <c r="F178" s="228"/>
      <c r="G178" s="198"/>
      <c r="H178" s="209"/>
      <c r="I178" s="208"/>
      <c r="J178" s="206"/>
    </row>
    <row r="179" spans="1:10" ht="17" thickTop="1" thickBot="1">
      <c r="A179" s="235"/>
      <c r="B179" s="209"/>
      <c r="C179" s="212"/>
      <c r="D179" s="228"/>
      <c r="E179" s="228"/>
      <c r="F179" s="228"/>
      <c r="G179" s="198"/>
      <c r="H179" s="209"/>
      <c r="I179" s="208"/>
      <c r="J179" s="206"/>
    </row>
    <row r="180" spans="1:10" ht="17" thickTop="1" thickBot="1">
      <c r="A180" s="235"/>
      <c r="B180" s="209"/>
      <c r="C180" s="212"/>
      <c r="D180" s="228"/>
      <c r="E180" s="228"/>
      <c r="F180" s="228"/>
      <c r="G180" s="198"/>
      <c r="H180" s="209"/>
      <c r="I180" s="208"/>
      <c r="J180" s="206"/>
    </row>
    <row r="181" spans="1:10" ht="17" thickTop="1" thickBot="1">
      <c r="A181" s="235"/>
      <c r="B181" s="209"/>
      <c r="C181" s="212"/>
      <c r="D181" s="228"/>
      <c r="E181" s="228"/>
      <c r="F181" s="228"/>
      <c r="G181" s="198"/>
      <c r="H181" s="209"/>
      <c r="I181" s="208"/>
      <c r="J181" s="206"/>
    </row>
    <row r="182" spans="1:10" ht="17" thickTop="1" thickBot="1">
      <c r="A182" s="235"/>
      <c r="B182" s="209"/>
      <c r="C182" s="212"/>
      <c r="D182" s="228"/>
      <c r="E182" s="228"/>
      <c r="F182" s="228"/>
      <c r="G182" s="198"/>
      <c r="H182" s="209"/>
      <c r="I182" s="208"/>
      <c r="J182" s="206"/>
    </row>
    <row r="183" spans="1:10" ht="17" thickTop="1" thickBot="1">
      <c r="A183" s="235"/>
      <c r="B183" s="209"/>
      <c r="C183" s="212"/>
      <c r="D183" s="228"/>
      <c r="E183" s="228"/>
      <c r="F183" s="228"/>
      <c r="G183" s="198"/>
      <c r="H183" s="209"/>
      <c r="I183" s="208"/>
      <c r="J183" s="206"/>
    </row>
    <row r="184" spans="1:10" ht="17" thickTop="1" thickBot="1">
      <c r="A184" s="235"/>
      <c r="B184" s="209"/>
      <c r="C184" s="212"/>
      <c r="D184" s="228"/>
      <c r="E184" s="228"/>
      <c r="F184" s="228"/>
      <c r="G184" s="198"/>
      <c r="H184" s="209"/>
      <c r="I184" s="208"/>
      <c r="J184" s="206"/>
    </row>
    <row r="185" spans="1:10" ht="17" thickTop="1" thickBot="1">
      <c r="A185" s="235"/>
      <c r="B185" s="209"/>
      <c r="C185" s="212"/>
      <c r="D185" s="228"/>
      <c r="E185" s="228"/>
      <c r="F185" s="228"/>
      <c r="G185" s="198"/>
      <c r="H185" s="209"/>
      <c r="I185" s="208"/>
      <c r="J185" s="206"/>
    </row>
    <row r="186" spans="1:10" ht="17" thickTop="1" thickBot="1">
      <c r="A186" s="235"/>
      <c r="B186" s="209"/>
      <c r="C186" s="212"/>
      <c r="D186" s="228"/>
      <c r="E186" s="228"/>
      <c r="F186" s="228"/>
      <c r="G186" s="198"/>
      <c r="H186" s="209"/>
      <c r="I186" s="208"/>
      <c r="J186" s="206"/>
    </row>
    <row r="187" spans="1:10" ht="17" thickTop="1" thickBot="1">
      <c r="A187" s="235"/>
      <c r="B187" s="209"/>
      <c r="C187" s="212"/>
      <c r="D187" s="228"/>
      <c r="E187" s="228"/>
      <c r="F187" s="228"/>
      <c r="G187" s="198"/>
      <c r="H187" s="209"/>
      <c r="I187" s="208"/>
      <c r="J187" s="206"/>
    </row>
    <row r="188" spans="1:10" ht="17" thickTop="1" thickBot="1">
      <c r="A188" s="235"/>
      <c r="B188" s="209"/>
      <c r="C188" s="212"/>
      <c r="D188" s="228"/>
      <c r="E188" s="228"/>
      <c r="F188" s="228"/>
      <c r="G188" s="198"/>
      <c r="H188" s="209"/>
      <c r="I188" s="208"/>
      <c r="J188" s="206"/>
    </row>
    <row r="189" spans="1:10" ht="17" thickTop="1" thickBot="1">
      <c r="A189" s="235"/>
      <c r="B189" s="209"/>
      <c r="C189" s="212"/>
      <c r="D189" s="228"/>
      <c r="E189" s="228"/>
      <c r="F189" s="228"/>
      <c r="G189" s="198"/>
      <c r="H189" s="209"/>
      <c r="I189" s="208"/>
      <c r="J189" s="206"/>
    </row>
    <row r="190" spans="1:10" ht="17" thickTop="1" thickBot="1">
      <c r="A190" s="235"/>
      <c r="B190" s="209"/>
      <c r="C190" s="212"/>
      <c r="D190" s="228"/>
      <c r="E190" s="228"/>
      <c r="F190" s="228"/>
      <c r="G190" s="198"/>
      <c r="H190" s="209"/>
      <c r="I190" s="208"/>
      <c r="J190" s="206"/>
    </row>
    <row r="191" spans="1:10" ht="17" thickTop="1" thickBot="1">
      <c r="A191" s="235"/>
      <c r="B191" s="209"/>
      <c r="C191" s="212"/>
      <c r="D191" s="228"/>
      <c r="E191" s="228"/>
      <c r="F191" s="228"/>
      <c r="G191" s="198"/>
      <c r="H191" s="209"/>
      <c r="I191" s="208"/>
      <c r="J191" s="206"/>
    </row>
    <row r="192" spans="1:10" ht="17" thickTop="1" thickBot="1">
      <c r="A192" s="235"/>
      <c r="B192" s="209"/>
      <c r="C192" s="212"/>
      <c r="D192" s="228"/>
      <c r="E192" s="228"/>
      <c r="F192" s="228"/>
      <c r="G192" s="198"/>
      <c r="H192" s="209"/>
      <c r="I192" s="208"/>
      <c r="J192" s="206"/>
    </row>
    <row r="193" spans="1:10" ht="17" thickTop="1" thickBot="1">
      <c r="A193" s="235"/>
      <c r="B193" s="209"/>
      <c r="C193" s="212"/>
      <c r="D193" s="228"/>
      <c r="E193" s="228"/>
      <c r="F193" s="228"/>
      <c r="G193" s="198"/>
      <c r="H193" s="209"/>
      <c r="I193" s="208"/>
      <c r="J193" s="206"/>
    </row>
    <row r="194" spans="1:10" ht="17" thickTop="1" thickBot="1">
      <c r="A194" s="235"/>
      <c r="B194" s="209"/>
      <c r="C194" s="212"/>
      <c r="D194" s="228"/>
      <c r="E194" s="228"/>
      <c r="F194" s="228"/>
      <c r="G194" s="198"/>
      <c r="H194" s="209"/>
      <c r="I194" s="208"/>
      <c r="J194" s="206"/>
    </row>
    <row r="195" spans="1:10" ht="17" thickTop="1" thickBot="1">
      <c r="A195" s="235"/>
      <c r="B195" s="209"/>
      <c r="C195" s="212"/>
      <c r="D195" s="228"/>
      <c r="E195" s="228"/>
      <c r="F195" s="228"/>
      <c r="G195" s="198"/>
      <c r="H195" s="209"/>
      <c r="I195" s="208"/>
      <c r="J195" s="206"/>
    </row>
    <row r="196" spans="1:10" ht="17" thickTop="1" thickBot="1">
      <c r="A196" s="235"/>
      <c r="B196" s="209"/>
      <c r="C196" s="212"/>
      <c r="D196" s="228"/>
      <c r="E196" s="228"/>
      <c r="F196" s="228"/>
      <c r="G196" s="198"/>
      <c r="H196" s="209"/>
      <c r="I196" s="208"/>
      <c r="J196" s="206"/>
    </row>
    <row r="197" spans="1:10" ht="17" thickTop="1" thickBot="1">
      <c r="A197" s="235"/>
      <c r="B197" s="209"/>
      <c r="C197" s="212"/>
      <c r="D197" s="228"/>
      <c r="E197" s="228"/>
      <c r="F197" s="228"/>
      <c r="G197" s="198"/>
      <c r="H197" s="209"/>
      <c r="I197" s="208"/>
      <c r="J197" s="206"/>
    </row>
    <row r="198" spans="1:10" ht="17" thickTop="1" thickBot="1">
      <c r="A198" s="235"/>
      <c r="B198" s="209"/>
      <c r="C198" s="212"/>
      <c r="D198" s="228"/>
      <c r="E198" s="228"/>
      <c r="F198" s="228"/>
      <c r="G198" s="198"/>
      <c r="H198" s="209"/>
      <c r="I198" s="208"/>
      <c r="J198" s="206"/>
    </row>
    <row r="199" spans="1:10" ht="17" thickTop="1" thickBot="1">
      <c r="A199" s="235"/>
      <c r="B199" s="209"/>
      <c r="C199" s="212"/>
      <c r="D199" s="228"/>
      <c r="E199" s="228"/>
      <c r="F199" s="228"/>
      <c r="G199" s="198"/>
      <c r="H199" s="209"/>
      <c r="I199" s="208"/>
      <c r="J199" s="206"/>
    </row>
    <row r="200" spans="1:10" ht="17" thickTop="1" thickBot="1">
      <c r="A200" s="235"/>
      <c r="B200" s="209"/>
      <c r="C200" s="212"/>
      <c r="D200" s="228"/>
      <c r="E200" s="228"/>
      <c r="F200" s="228"/>
      <c r="G200" s="198"/>
      <c r="H200" s="209"/>
      <c r="I200" s="208"/>
      <c r="J200" s="206"/>
    </row>
    <row r="201" spans="1:10" ht="17" thickTop="1" thickBot="1">
      <c r="A201" s="235"/>
      <c r="B201" s="209"/>
      <c r="C201" s="212"/>
      <c r="D201" s="228"/>
      <c r="E201" s="228"/>
      <c r="F201" s="228"/>
      <c r="G201" s="198"/>
      <c r="H201" s="209"/>
      <c r="I201" s="208"/>
      <c r="J201" s="206"/>
    </row>
    <row r="202" spans="1:10" ht="17" thickTop="1" thickBot="1">
      <c r="A202" s="235"/>
      <c r="B202" s="209"/>
      <c r="C202" s="212"/>
      <c r="D202" s="228"/>
      <c r="E202" s="228"/>
      <c r="F202" s="228"/>
      <c r="G202" s="198"/>
      <c r="H202" s="209"/>
      <c r="I202" s="208"/>
      <c r="J202" s="206"/>
    </row>
    <row r="203" spans="1:10" ht="17" thickTop="1" thickBot="1">
      <c r="A203" s="235"/>
      <c r="B203" s="209"/>
      <c r="C203" s="212"/>
      <c r="D203" s="228"/>
      <c r="E203" s="228"/>
      <c r="F203" s="228"/>
      <c r="G203" s="198"/>
      <c r="H203" s="209"/>
      <c r="I203" s="208"/>
      <c r="J203" s="206"/>
    </row>
    <row r="204" spans="1:10" ht="17" thickTop="1" thickBot="1">
      <c r="A204" s="235"/>
      <c r="B204" s="209"/>
      <c r="C204" s="212"/>
      <c r="D204" s="228"/>
      <c r="E204" s="228"/>
      <c r="F204" s="228"/>
      <c r="G204" s="198"/>
      <c r="H204" s="209"/>
      <c r="I204" s="208"/>
      <c r="J204" s="206"/>
    </row>
    <row r="205" spans="1:10" ht="17" thickTop="1" thickBot="1">
      <c r="A205" s="235"/>
      <c r="B205" s="209"/>
      <c r="C205" s="212"/>
      <c r="D205" s="228"/>
      <c r="E205" s="228"/>
      <c r="F205" s="228"/>
      <c r="G205" s="198"/>
      <c r="H205" s="209"/>
      <c r="I205" s="208"/>
      <c r="J205" s="206"/>
    </row>
    <row r="206" spans="1:10" ht="17" thickTop="1" thickBot="1">
      <c r="A206" s="235"/>
      <c r="B206" s="209"/>
      <c r="C206" s="212"/>
      <c r="D206" s="228"/>
      <c r="E206" s="228"/>
      <c r="F206" s="228"/>
      <c r="G206" s="198"/>
      <c r="H206" s="209"/>
      <c r="I206" s="208"/>
      <c r="J206" s="206"/>
    </row>
    <row r="207" spans="1:10" ht="17" thickTop="1" thickBot="1">
      <c r="A207" s="235"/>
      <c r="B207" s="209"/>
      <c r="C207" s="212"/>
      <c r="D207" s="228"/>
      <c r="E207" s="228"/>
      <c r="F207" s="228"/>
      <c r="G207" s="198"/>
      <c r="H207" s="209"/>
      <c r="I207" s="208"/>
      <c r="J207" s="206"/>
    </row>
    <row r="208" spans="1:10" ht="17" thickTop="1" thickBot="1">
      <c r="A208" s="235"/>
      <c r="B208" s="209"/>
      <c r="C208" s="212"/>
      <c r="D208" s="228"/>
      <c r="E208" s="228"/>
      <c r="F208" s="228"/>
      <c r="G208" s="198"/>
      <c r="H208" s="209"/>
      <c r="I208" s="208"/>
      <c r="J208" s="206"/>
    </row>
    <row r="209" spans="1:10" ht="17" thickTop="1" thickBot="1">
      <c r="A209" s="235"/>
      <c r="B209" s="209"/>
      <c r="C209" s="212"/>
      <c r="D209" s="228"/>
      <c r="E209" s="228"/>
      <c r="F209" s="228"/>
      <c r="G209" s="198"/>
      <c r="H209" s="209"/>
      <c r="I209" s="208"/>
      <c r="J209" s="206"/>
    </row>
    <row r="210" spans="1:10" ht="17" thickTop="1" thickBot="1">
      <c r="A210" s="235"/>
      <c r="B210" s="209"/>
      <c r="C210" s="212"/>
      <c r="D210" s="228"/>
      <c r="E210" s="228"/>
      <c r="F210" s="228"/>
      <c r="G210" s="198"/>
      <c r="H210" s="209"/>
      <c r="I210" s="208"/>
      <c r="J210" s="206"/>
    </row>
    <row r="211" spans="1:10" ht="17" thickTop="1" thickBot="1">
      <c r="A211" s="235"/>
      <c r="B211" s="209"/>
      <c r="C211" s="212"/>
      <c r="D211" s="228"/>
      <c r="E211" s="228"/>
      <c r="F211" s="228"/>
      <c r="G211" s="198"/>
      <c r="H211" s="209"/>
      <c r="I211" s="208"/>
      <c r="J211" s="206"/>
    </row>
    <row r="212" spans="1:10" ht="17" thickTop="1" thickBot="1">
      <c r="A212" s="235"/>
      <c r="B212" s="209"/>
      <c r="C212" s="212"/>
      <c r="D212" s="228"/>
      <c r="E212" s="228"/>
      <c r="F212" s="228"/>
      <c r="G212" s="198"/>
      <c r="H212" s="209"/>
      <c r="I212" s="208"/>
      <c r="J212" s="206"/>
    </row>
    <row r="213" spans="1:10" ht="17" thickTop="1" thickBot="1">
      <c r="A213" s="235"/>
      <c r="B213" s="209"/>
      <c r="C213" s="212"/>
      <c r="D213" s="228"/>
      <c r="E213" s="228"/>
      <c r="F213" s="228"/>
      <c r="G213" s="198"/>
      <c r="H213" s="209"/>
      <c r="I213" s="208"/>
      <c r="J213" s="206"/>
    </row>
    <row r="214" spans="1:10" ht="17" thickTop="1" thickBot="1">
      <c r="A214" s="235"/>
      <c r="B214" s="209"/>
      <c r="C214" s="212"/>
      <c r="D214" s="228"/>
      <c r="E214" s="228"/>
      <c r="F214" s="228"/>
      <c r="G214" s="198"/>
      <c r="H214" s="209"/>
      <c r="I214" s="208"/>
      <c r="J214" s="206"/>
    </row>
    <row r="215" spans="1:10" ht="17" thickTop="1" thickBot="1">
      <c r="A215" s="235"/>
      <c r="B215" s="209"/>
      <c r="C215" s="212"/>
      <c r="D215" s="228"/>
      <c r="E215" s="228"/>
      <c r="F215" s="228"/>
      <c r="G215" s="198"/>
      <c r="H215" s="209"/>
      <c r="I215" s="208"/>
      <c r="J215" s="206"/>
    </row>
    <row r="216" spans="1:10" ht="17" thickTop="1" thickBot="1">
      <c r="A216" s="235"/>
      <c r="B216" s="209"/>
      <c r="C216" s="212"/>
      <c r="D216" s="228"/>
      <c r="E216" s="228"/>
      <c r="F216" s="228"/>
      <c r="G216" s="198"/>
      <c r="H216" s="209"/>
      <c r="I216" s="208"/>
      <c r="J216" s="206"/>
    </row>
    <row r="217" spans="1:10" ht="17" thickTop="1" thickBot="1">
      <c r="B217" s="209"/>
      <c r="C217" s="212"/>
      <c r="D217" s="228"/>
      <c r="E217" s="228"/>
      <c r="F217" s="228"/>
      <c r="G217" s="198"/>
      <c r="H217" s="209"/>
      <c r="I217" s="208"/>
      <c r="J217" s="206"/>
    </row>
    <row r="218" spans="1:10" ht="17" thickTop="1" thickBot="1">
      <c r="B218" s="209"/>
      <c r="C218" s="212"/>
      <c r="D218" s="228"/>
      <c r="E218" s="228"/>
      <c r="F218" s="228"/>
      <c r="G218" s="198"/>
      <c r="H218" s="209"/>
      <c r="I218" s="208"/>
      <c r="J218" s="206"/>
    </row>
    <row r="219" spans="1:10" ht="17" thickTop="1" thickBot="1">
      <c r="C219" s="202"/>
      <c r="D219" s="202"/>
      <c r="E219" s="202"/>
      <c r="F219" s="202"/>
      <c r="G219" s="198"/>
      <c r="H219" s="209"/>
      <c r="I219" s="208"/>
      <c r="J219" s="206"/>
    </row>
    <row r="220" spans="1:10" ht="17" thickTop="1" thickBot="1">
      <c r="C220" s="202"/>
      <c r="D220" s="202"/>
      <c r="E220" s="202"/>
      <c r="F220" s="202"/>
      <c r="G220" s="198"/>
      <c r="H220" s="209"/>
      <c r="I220" s="208"/>
      <c r="J220" s="206"/>
    </row>
    <row r="221" spans="1:10" ht="17" thickTop="1" thickBot="1">
      <c r="C221" s="202"/>
      <c r="D221" s="202"/>
      <c r="E221" s="202"/>
      <c r="F221" s="202"/>
      <c r="G221" s="198"/>
      <c r="H221" s="209"/>
      <c r="I221" s="208"/>
      <c r="J221" s="206"/>
    </row>
    <row r="222" spans="1:10" ht="17" thickTop="1" thickBot="1">
      <c r="C222" s="202"/>
      <c r="D222" s="202"/>
      <c r="E222" s="202"/>
      <c r="F222" s="202"/>
      <c r="G222" s="198"/>
      <c r="H222" s="209"/>
      <c r="I222" s="208"/>
      <c r="J222" s="206"/>
    </row>
    <row r="223" spans="1:10" ht="17" thickTop="1" thickBot="1">
      <c r="C223" s="202"/>
      <c r="D223" s="202"/>
      <c r="E223" s="202"/>
      <c r="F223" s="202"/>
      <c r="G223" s="198"/>
      <c r="H223" s="209"/>
      <c r="I223" s="208"/>
      <c r="J223" s="206"/>
    </row>
    <row r="224" spans="1:10" ht="17" thickTop="1" thickBot="1">
      <c r="C224" s="202"/>
      <c r="D224" s="202"/>
      <c r="E224" s="202"/>
      <c r="F224" s="202"/>
      <c r="G224" s="198"/>
      <c r="H224" s="209"/>
      <c r="I224" s="208"/>
      <c r="J224" s="206"/>
    </row>
    <row r="225" spans="3:10" ht="17" thickTop="1" thickBot="1">
      <c r="C225" s="202"/>
      <c r="D225" s="202"/>
      <c r="E225" s="202"/>
      <c r="F225" s="202"/>
      <c r="G225" s="198"/>
      <c r="H225" s="209"/>
      <c r="I225" s="208"/>
      <c r="J225" s="206"/>
    </row>
    <row r="226" spans="3:10" ht="17" thickTop="1" thickBot="1">
      <c r="C226" s="202"/>
      <c r="D226" s="202"/>
      <c r="E226" s="202"/>
      <c r="F226" s="202"/>
      <c r="G226" s="198"/>
      <c r="H226" s="209"/>
      <c r="I226" s="208"/>
      <c r="J226" s="206"/>
    </row>
    <row r="227" spans="3:10" ht="17" thickTop="1" thickBot="1">
      <c r="C227" s="202"/>
      <c r="D227" s="202"/>
      <c r="E227" s="202"/>
      <c r="F227" s="202"/>
      <c r="G227" s="198"/>
      <c r="H227" s="209"/>
      <c r="I227" s="208"/>
      <c r="J227" s="206"/>
    </row>
    <row r="228" spans="3:10" ht="17" thickTop="1" thickBot="1">
      <c r="C228" s="202"/>
      <c r="D228" s="202"/>
      <c r="E228" s="202"/>
      <c r="F228" s="202"/>
      <c r="G228" s="198"/>
      <c r="H228" s="209"/>
      <c r="I228" s="208"/>
      <c r="J228" s="206"/>
    </row>
    <row r="229" spans="3:10" ht="17" thickTop="1" thickBot="1">
      <c r="C229" s="202"/>
      <c r="D229" s="202"/>
      <c r="E229" s="202"/>
      <c r="F229" s="202"/>
      <c r="G229" s="198"/>
      <c r="H229" s="209"/>
      <c r="I229" s="208"/>
      <c r="J229" s="206"/>
    </row>
    <row r="230" spans="3:10" ht="17" thickTop="1" thickBot="1">
      <c r="C230" s="202"/>
      <c r="D230" s="202"/>
      <c r="E230" s="202"/>
      <c r="F230" s="202"/>
      <c r="G230" s="198"/>
      <c r="H230" s="209"/>
      <c r="I230" s="208"/>
      <c r="J230" s="206"/>
    </row>
    <row r="231" spans="3:10" ht="17" thickTop="1" thickBot="1">
      <c r="C231" s="202"/>
      <c r="D231" s="202"/>
      <c r="E231" s="202"/>
      <c r="F231" s="202"/>
      <c r="G231" s="198"/>
      <c r="H231" s="209"/>
      <c r="I231" s="208"/>
      <c r="J231" s="206"/>
    </row>
    <row r="232" spans="3:10" ht="17" thickTop="1" thickBot="1">
      <c r="C232" s="202"/>
      <c r="D232" s="202"/>
      <c r="E232" s="202"/>
      <c r="F232" s="202"/>
      <c r="G232" s="198"/>
      <c r="H232" s="209"/>
      <c r="I232" s="208"/>
      <c r="J232" s="206"/>
    </row>
    <row r="233" spans="3:10" ht="16" thickTop="1">
      <c r="C233" s="202"/>
      <c r="D233" s="202"/>
      <c r="E233" s="202"/>
      <c r="F233" s="202"/>
      <c r="G233" s="198"/>
      <c r="H233" s="202"/>
    </row>
    <row r="234" spans="3:10">
      <c r="C234" s="202"/>
      <c r="D234" s="202"/>
      <c r="E234" s="202"/>
      <c r="F234" s="202"/>
      <c r="G234" s="198"/>
      <c r="H234" s="202"/>
    </row>
    <row r="235" spans="3:10">
      <c r="C235" s="202"/>
      <c r="D235" s="202"/>
      <c r="E235" s="202"/>
      <c r="F235" s="202"/>
      <c r="G235" s="198"/>
      <c r="H235" s="202"/>
    </row>
    <row r="236" spans="3:10">
      <c r="C236" s="202"/>
      <c r="D236" s="202"/>
      <c r="E236" s="202"/>
      <c r="F236" s="202"/>
      <c r="G236" s="198"/>
      <c r="H236" s="202"/>
    </row>
    <row r="237" spans="3:10">
      <c r="C237" s="202"/>
      <c r="D237" s="202"/>
      <c r="E237" s="202"/>
      <c r="F237" s="202"/>
      <c r="G237" s="198"/>
      <c r="H237" s="202"/>
    </row>
    <row r="238" spans="3:10">
      <c r="C238" s="202"/>
      <c r="D238" s="202"/>
      <c r="E238" s="202"/>
      <c r="F238" s="202"/>
      <c r="G238" s="198"/>
      <c r="H238" s="202"/>
    </row>
    <row r="239" spans="3:10">
      <c r="C239" s="202"/>
      <c r="D239" s="202"/>
      <c r="E239" s="202"/>
      <c r="F239" s="202"/>
      <c r="G239" s="198"/>
      <c r="H239" s="202"/>
    </row>
    <row r="240" spans="3:10">
      <c r="C240" s="202"/>
      <c r="D240" s="202"/>
      <c r="E240" s="202"/>
      <c r="F240" s="202"/>
      <c r="G240" s="198"/>
      <c r="H240" s="202"/>
    </row>
    <row r="241" spans="3:8">
      <c r="C241" s="202"/>
      <c r="D241" s="202"/>
      <c r="E241" s="202"/>
      <c r="F241" s="202"/>
      <c r="G241" s="198"/>
      <c r="H241" s="202"/>
    </row>
    <row r="242" spans="3:8">
      <c r="C242" s="202"/>
      <c r="D242" s="202"/>
      <c r="E242" s="202"/>
      <c r="F242" s="202"/>
      <c r="G242" s="198"/>
      <c r="H242" s="202"/>
    </row>
    <row r="243" spans="3:8">
      <c r="C243" s="202"/>
      <c r="D243" s="202"/>
      <c r="E243" s="202"/>
      <c r="F243" s="202"/>
      <c r="G243" s="198"/>
      <c r="H243" s="202"/>
    </row>
    <row r="244" spans="3:8">
      <c r="C244" s="202"/>
      <c r="D244" s="202"/>
      <c r="E244" s="202"/>
      <c r="F244" s="202"/>
      <c r="G244" s="198"/>
      <c r="H244" s="202"/>
    </row>
    <row r="245" spans="3:8">
      <c r="C245" s="202"/>
      <c r="D245" s="202"/>
      <c r="E245" s="202"/>
      <c r="F245" s="202"/>
      <c r="G245" s="198"/>
      <c r="H245" s="202"/>
    </row>
    <row r="246" spans="3:8">
      <c r="C246" s="202"/>
      <c r="D246" s="202"/>
      <c r="E246" s="202"/>
      <c r="F246" s="202"/>
      <c r="G246" s="198"/>
      <c r="H246" s="202"/>
    </row>
    <row r="247" spans="3:8">
      <c r="C247" s="202"/>
      <c r="D247" s="202"/>
      <c r="E247" s="202"/>
      <c r="F247" s="202"/>
      <c r="G247" s="198"/>
      <c r="H247" s="202"/>
    </row>
    <row r="248" spans="3:8">
      <c r="C248" s="202"/>
      <c r="D248" s="202"/>
      <c r="E248" s="202"/>
      <c r="F248" s="202"/>
      <c r="G248" s="198"/>
      <c r="H248" s="202"/>
    </row>
    <row r="249" spans="3:8">
      <c r="C249" s="202"/>
      <c r="D249" s="202"/>
      <c r="E249" s="202"/>
      <c r="F249" s="202"/>
      <c r="G249" s="198"/>
      <c r="H249" s="202"/>
    </row>
    <row r="250" spans="3:8">
      <c r="C250" s="202"/>
      <c r="D250" s="202"/>
      <c r="E250" s="202"/>
      <c r="F250" s="202"/>
      <c r="G250" s="198"/>
      <c r="H250" s="202"/>
    </row>
    <row r="251" spans="3:8">
      <c r="C251" s="202"/>
      <c r="D251" s="202"/>
      <c r="E251" s="202"/>
      <c r="F251" s="202"/>
      <c r="G251" s="198"/>
      <c r="H251" s="202"/>
    </row>
    <row r="252" spans="3:8">
      <c r="C252" s="202"/>
      <c r="D252" s="202"/>
      <c r="E252" s="202"/>
      <c r="F252" s="202"/>
      <c r="G252" s="198"/>
      <c r="H252" s="202"/>
    </row>
    <row r="253" spans="3:8">
      <c r="C253" s="202"/>
      <c r="D253" s="202"/>
      <c r="E253" s="202"/>
      <c r="F253" s="202"/>
      <c r="G253" s="198"/>
      <c r="H253" s="202"/>
    </row>
    <row r="254" spans="3:8">
      <c r="C254" s="202"/>
      <c r="D254" s="202"/>
      <c r="E254" s="202"/>
      <c r="F254" s="202"/>
      <c r="G254" s="198"/>
      <c r="H254" s="202"/>
    </row>
    <row r="255" spans="3:8">
      <c r="C255" s="202"/>
      <c r="D255" s="202"/>
      <c r="E255" s="202"/>
      <c r="F255" s="202"/>
      <c r="G255" s="202"/>
      <c r="H255" s="202"/>
    </row>
    <row r="256" spans="3:8">
      <c r="C256" s="202"/>
      <c r="D256" s="202"/>
      <c r="E256" s="202"/>
      <c r="F256" s="202"/>
      <c r="G256" s="202"/>
      <c r="H256" s="202"/>
    </row>
    <row r="257" spans="3:8">
      <c r="C257" s="202"/>
      <c r="D257" s="202"/>
      <c r="E257" s="202"/>
      <c r="F257" s="202"/>
      <c r="G257" s="202"/>
      <c r="H257" s="202"/>
    </row>
    <row r="258" spans="3:8">
      <c r="C258" s="202"/>
      <c r="D258" s="202"/>
      <c r="E258" s="202"/>
      <c r="F258" s="202"/>
      <c r="G258" s="202"/>
      <c r="H258" s="202"/>
    </row>
    <row r="259" spans="3:8">
      <c r="C259" s="202"/>
      <c r="D259" s="202"/>
      <c r="E259" s="202"/>
      <c r="F259" s="202"/>
      <c r="G259" s="202"/>
      <c r="H259" s="202"/>
    </row>
    <row r="260" spans="3:8">
      <c r="C260" s="202"/>
      <c r="D260" s="202"/>
      <c r="E260" s="202"/>
      <c r="F260" s="202"/>
      <c r="G260" s="202"/>
      <c r="H260" s="202"/>
    </row>
    <row r="261" spans="3:8">
      <c r="C261" s="202"/>
      <c r="D261" s="202"/>
      <c r="E261" s="202"/>
      <c r="F261" s="202"/>
      <c r="G261" s="202"/>
      <c r="H261" s="202"/>
    </row>
    <row r="262" spans="3:8">
      <c r="C262" s="202"/>
      <c r="D262" s="202"/>
      <c r="E262" s="202"/>
      <c r="F262" s="202"/>
      <c r="G262" s="202"/>
      <c r="H262" s="202"/>
    </row>
    <row r="263" spans="3:8">
      <c r="C263" s="202"/>
      <c r="D263" s="202"/>
      <c r="E263" s="202"/>
      <c r="F263" s="202"/>
      <c r="G263" s="202"/>
      <c r="H263" s="202"/>
    </row>
    <row r="264" spans="3:8">
      <c r="C264" s="202"/>
      <c r="D264" s="202"/>
      <c r="E264" s="202"/>
      <c r="F264" s="202"/>
      <c r="G264" s="202"/>
      <c r="H264" s="202"/>
    </row>
    <row r="265" spans="3:8">
      <c r="C265" s="202"/>
      <c r="D265" s="202"/>
      <c r="E265" s="202"/>
      <c r="F265" s="202"/>
      <c r="G265" s="202"/>
      <c r="H265" s="202"/>
    </row>
    <row r="266" spans="3:8">
      <c r="C266" s="202"/>
      <c r="D266" s="202"/>
      <c r="E266" s="202"/>
      <c r="F266" s="202"/>
      <c r="G266" s="202"/>
      <c r="H266" s="202"/>
    </row>
    <row r="267" spans="3:8">
      <c r="C267" s="202"/>
      <c r="D267" s="202"/>
      <c r="E267" s="202"/>
      <c r="F267" s="202"/>
      <c r="G267" s="202"/>
      <c r="H267" s="202"/>
    </row>
    <row r="268" spans="3:8">
      <c r="C268" s="202"/>
      <c r="D268" s="202"/>
      <c r="E268" s="202"/>
      <c r="F268" s="202"/>
      <c r="G268" s="202"/>
      <c r="H268" s="202"/>
    </row>
    <row r="269" spans="3:8">
      <c r="C269" s="202"/>
      <c r="D269" s="202"/>
      <c r="E269" s="202"/>
      <c r="F269" s="202"/>
      <c r="G269" s="202"/>
      <c r="H269" s="202"/>
    </row>
    <row r="270" spans="3:8">
      <c r="C270" s="202"/>
      <c r="D270" s="202"/>
      <c r="E270" s="202"/>
      <c r="F270" s="202"/>
      <c r="G270" s="202"/>
      <c r="H270" s="202"/>
    </row>
    <row r="271" spans="3:8">
      <c r="C271" s="202"/>
      <c r="D271" s="202"/>
      <c r="E271" s="202"/>
      <c r="F271" s="202"/>
      <c r="G271" s="202"/>
      <c r="H271" s="202"/>
    </row>
    <row r="272" spans="3:8">
      <c r="C272" s="202"/>
      <c r="D272" s="202"/>
      <c r="E272" s="202"/>
      <c r="F272" s="202"/>
      <c r="G272" s="202"/>
      <c r="H272" s="202"/>
    </row>
    <row r="273" spans="3:8">
      <c r="C273" s="202"/>
      <c r="D273" s="202"/>
      <c r="E273" s="202"/>
      <c r="F273" s="202"/>
      <c r="G273" s="202"/>
      <c r="H273" s="202"/>
    </row>
    <row r="274" spans="3:8">
      <c r="C274" s="202"/>
      <c r="D274" s="202"/>
      <c r="E274" s="202"/>
      <c r="F274" s="202"/>
      <c r="G274" s="202"/>
      <c r="H274" s="202"/>
    </row>
    <row r="275" spans="3:8">
      <c r="C275" s="202"/>
      <c r="D275" s="202"/>
      <c r="E275" s="202"/>
      <c r="F275" s="202"/>
      <c r="G275" s="202"/>
      <c r="H275" s="202"/>
    </row>
    <row r="276" spans="3:8">
      <c r="C276" s="202"/>
      <c r="D276" s="202"/>
      <c r="E276" s="202"/>
      <c r="F276" s="202"/>
      <c r="G276" s="202"/>
      <c r="H276" s="202"/>
    </row>
    <row r="277" spans="3:8">
      <c r="C277" s="202"/>
      <c r="D277" s="202"/>
      <c r="E277" s="202"/>
      <c r="F277" s="202"/>
      <c r="G277" s="202"/>
      <c r="H277" s="202"/>
    </row>
    <row r="278" spans="3:8">
      <c r="C278" s="202"/>
      <c r="D278" s="202"/>
      <c r="E278" s="202"/>
      <c r="F278" s="202"/>
      <c r="G278" s="202"/>
      <c r="H278" s="202"/>
    </row>
    <row r="279" spans="3:8">
      <c r="C279" s="202"/>
      <c r="D279" s="202"/>
      <c r="E279" s="202"/>
      <c r="F279" s="202"/>
      <c r="G279" s="202"/>
      <c r="H279" s="202"/>
    </row>
    <row r="280" spans="3:8">
      <c r="C280" s="202"/>
      <c r="D280" s="202"/>
      <c r="E280" s="202"/>
      <c r="F280" s="202"/>
      <c r="G280" s="202"/>
      <c r="H280" s="202"/>
    </row>
    <row r="281" spans="3:8">
      <c r="C281" s="202"/>
      <c r="D281" s="202"/>
      <c r="E281" s="202"/>
      <c r="F281" s="202"/>
      <c r="G281" s="202"/>
      <c r="H281" s="202"/>
    </row>
    <row r="282" spans="3:8">
      <c r="C282" s="202"/>
      <c r="D282" s="202"/>
      <c r="E282" s="202"/>
      <c r="F282" s="202"/>
      <c r="G282" s="202"/>
      <c r="H282" s="202"/>
    </row>
    <row r="283" spans="3:8">
      <c r="C283" s="202"/>
      <c r="D283" s="202"/>
      <c r="E283" s="202"/>
      <c r="F283" s="202"/>
      <c r="G283" s="202"/>
      <c r="H283" s="202"/>
    </row>
    <row r="284" spans="3:8">
      <c r="C284" s="202"/>
      <c r="D284" s="202"/>
      <c r="E284" s="202"/>
      <c r="F284" s="202"/>
      <c r="G284" s="202"/>
      <c r="H284" s="202"/>
    </row>
    <row r="285" spans="3:8">
      <c r="C285" s="202"/>
      <c r="D285" s="202"/>
      <c r="E285" s="202"/>
      <c r="F285" s="202"/>
      <c r="G285" s="202"/>
      <c r="H285" s="202"/>
    </row>
    <row r="286" spans="3:8">
      <c r="C286" s="202"/>
      <c r="D286" s="202"/>
      <c r="E286" s="202"/>
      <c r="F286" s="202"/>
      <c r="G286" s="202"/>
      <c r="H286" s="202"/>
    </row>
    <row r="287" spans="3:8">
      <c r="C287" s="202"/>
      <c r="D287" s="202"/>
      <c r="E287" s="202"/>
      <c r="F287" s="202"/>
      <c r="G287" s="202"/>
      <c r="H287" s="202"/>
    </row>
    <row r="288" spans="3:8">
      <c r="C288" s="202"/>
      <c r="D288" s="202"/>
      <c r="E288" s="202"/>
      <c r="F288" s="202"/>
      <c r="G288" s="202"/>
      <c r="H288" s="202"/>
    </row>
    <row r="289" spans="3:8">
      <c r="C289" s="202"/>
      <c r="D289" s="202"/>
      <c r="E289" s="202"/>
      <c r="F289" s="202"/>
      <c r="G289" s="202"/>
      <c r="H289" s="202"/>
    </row>
    <row r="290" spans="3:8">
      <c r="C290" s="202"/>
      <c r="D290" s="202"/>
      <c r="E290" s="202"/>
      <c r="F290" s="202"/>
      <c r="G290" s="202"/>
      <c r="H290" s="202"/>
    </row>
    <row r="291" spans="3:8">
      <c r="C291" s="202"/>
      <c r="D291" s="202"/>
      <c r="E291" s="202"/>
      <c r="F291" s="202"/>
      <c r="G291" s="202"/>
      <c r="H291" s="202"/>
    </row>
    <row r="292" spans="3:8">
      <c r="C292" s="202"/>
      <c r="D292" s="202"/>
      <c r="E292" s="202"/>
      <c r="F292" s="202"/>
      <c r="G292" s="202"/>
      <c r="H292" s="202"/>
    </row>
    <row r="293" spans="3:8">
      <c r="C293" s="202"/>
      <c r="D293" s="202"/>
      <c r="E293" s="202"/>
      <c r="F293" s="202"/>
      <c r="G293" s="202"/>
      <c r="H293" s="202"/>
    </row>
    <row r="294" spans="3:8">
      <c r="C294" s="202"/>
      <c r="D294" s="202"/>
      <c r="E294" s="202"/>
      <c r="F294" s="202"/>
      <c r="G294" s="202"/>
      <c r="H294" s="202"/>
    </row>
    <row r="295" spans="3:8">
      <c r="C295" s="202"/>
      <c r="D295" s="202"/>
      <c r="E295" s="202"/>
      <c r="F295" s="202"/>
      <c r="G295" s="202"/>
      <c r="H295" s="202"/>
    </row>
    <row r="296" spans="3:8">
      <c r="C296" s="202"/>
      <c r="D296" s="202"/>
      <c r="E296" s="202"/>
      <c r="F296" s="202"/>
      <c r="G296" s="202"/>
      <c r="H296" s="202"/>
    </row>
    <row r="297" spans="3:8">
      <c r="C297" s="202"/>
      <c r="D297" s="202"/>
      <c r="E297" s="202"/>
      <c r="F297" s="202"/>
      <c r="G297" s="202"/>
      <c r="H297" s="202"/>
    </row>
    <row r="298" spans="3:8">
      <c r="C298" s="202"/>
      <c r="D298" s="202"/>
      <c r="E298" s="202"/>
      <c r="F298" s="202"/>
      <c r="G298" s="202"/>
      <c r="H298" s="202"/>
    </row>
    <row r="299" spans="3:8">
      <c r="C299" s="202"/>
      <c r="D299" s="202"/>
      <c r="E299" s="202"/>
      <c r="F299" s="202"/>
      <c r="G299" s="202"/>
      <c r="H299" s="202"/>
    </row>
    <row r="300" spans="3:8">
      <c r="C300" s="202"/>
      <c r="D300" s="202"/>
      <c r="E300" s="202"/>
      <c r="F300" s="202"/>
      <c r="G300" s="202"/>
      <c r="H300" s="202"/>
    </row>
    <row r="301" spans="3:8">
      <c r="C301" s="202"/>
      <c r="D301" s="202"/>
      <c r="E301" s="202"/>
      <c r="F301" s="202"/>
      <c r="G301" s="202"/>
      <c r="H301" s="202"/>
    </row>
    <row r="302" spans="3:8">
      <c r="C302" s="202"/>
      <c r="D302" s="202"/>
      <c r="E302" s="202"/>
      <c r="F302" s="202"/>
      <c r="G302" s="202"/>
      <c r="H302" s="202"/>
    </row>
    <row r="303" spans="3:8">
      <c r="C303" s="202"/>
      <c r="D303" s="202"/>
      <c r="E303" s="202"/>
      <c r="F303" s="202"/>
      <c r="G303" s="202"/>
      <c r="H303" s="202"/>
    </row>
    <row r="304" spans="3:8">
      <c r="C304" s="202"/>
      <c r="D304" s="202"/>
      <c r="E304" s="202"/>
      <c r="F304" s="202"/>
      <c r="G304" s="202"/>
      <c r="H304" s="202"/>
    </row>
    <row r="305" spans="3:8">
      <c r="C305" s="202"/>
      <c r="D305" s="202"/>
      <c r="E305" s="202"/>
      <c r="F305" s="202"/>
      <c r="G305" s="202"/>
      <c r="H305" s="202"/>
    </row>
    <row r="306" spans="3:8">
      <c r="C306" s="202"/>
      <c r="D306" s="202"/>
      <c r="E306" s="202"/>
      <c r="F306" s="202"/>
      <c r="G306" s="202"/>
      <c r="H306" s="202"/>
    </row>
    <row r="307" spans="3:8">
      <c r="C307" s="202"/>
      <c r="D307" s="202"/>
      <c r="E307" s="202"/>
      <c r="F307" s="202"/>
      <c r="G307" s="202"/>
      <c r="H307" s="202"/>
    </row>
    <row r="308" spans="3:8">
      <c r="C308" s="202"/>
      <c r="D308" s="202"/>
      <c r="E308" s="202"/>
      <c r="F308" s="202"/>
      <c r="G308" s="202"/>
      <c r="H308" s="202"/>
    </row>
    <row r="309" spans="3:8">
      <c r="C309" s="202"/>
      <c r="D309" s="202"/>
      <c r="E309" s="202"/>
      <c r="F309" s="202"/>
      <c r="G309" s="202"/>
      <c r="H309" s="202"/>
    </row>
    <row r="310" spans="3:8">
      <c r="C310" s="202"/>
      <c r="D310" s="202"/>
      <c r="E310" s="202"/>
      <c r="F310" s="202"/>
      <c r="G310" s="202"/>
      <c r="H310" s="202"/>
    </row>
    <row r="311" spans="3:8">
      <c r="C311" s="202"/>
      <c r="D311" s="202"/>
      <c r="E311" s="202"/>
      <c r="F311" s="202"/>
      <c r="G311" s="202"/>
      <c r="H311" s="202"/>
    </row>
    <row r="312" spans="3:8">
      <c r="C312" s="202"/>
      <c r="D312" s="202"/>
      <c r="E312" s="202"/>
      <c r="F312" s="202"/>
      <c r="G312" s="202"/>
      <c r="H312" s="202"/>
    </row>
    <row r="313" spans="3:8">
      <c r="C313" s="202"/>
      <c r="D313" s="202"/>
      <c r="E313" s="202"/>
      <c r="F313" s="202"/>
      <c r="G313" s="202"/>
      <c r="H313" s="202"/>
    </row>
    <row r="314" spans="3:8">
      <c r="C314" s="202"/>
      <c r="D314" s="202"/>
      <c r="E314" s="202"/>
      <c r="F314" s="202"/>
      <c r="G314" s="202"/>
      <c r="H314" s="202"/>
    </row>
    <row r="315" spans="3:8">
      <c r="C315" s="202"/>
      <c r="D315" s="202"/>
      <c r="E315" s="202"/>
      <c r="F315" s="202"/>
      <c r="G315" s="202"/>
      <c r="H315" s="202"/>
    </row>
    <row r="316" spans="3:8">
      <c r="C316" s="202"/>
      <c r="D316" s="202"/>
      <c r="E316" s="202"/>
      <c r="F316" s="202"/>
      <c r="G316" s="202"/>
      <c r="H316" s="202"/>
    </row>
    <row r="317" spans="3:8">
      <c r="C317" s="202"/>
      <c r="D317" s="202"/>
      <c r="E317" s="202"/>
      <c r="F317" s="202"/>
      <c r="G317" s="202"/>
      <c r="H317" s="202"/>
    </row>
    <row r="318" spans="3:8">
      <c r="C318" s="202"/>
      <c r="D318" s="202"/>
      <c r="E318" s="202"/>
      <c r="F318" s="202"/>
      <c r="G318" s="202"/>
      <c r="H318" s="202"/>
    </row>
    <row r="319" spans="3:8">
      <c r="C319" s="202"/>
      <c r="D319" s="202"/>
      <c r="E319" s="202"/>
      <c r="F319" s="202"/>
      <c r="G319" s="202"/>
      <c r="H319" s="202"/>
    </row>
    <row r="320" spans="3:8">
      <c r="C320" s="202"/>
      <c r="D320" s="202"/>
      <c r="E320" s="202"/>
      <c r="F320" s="202"/>
      <c r="G320" s="202"/>
      <c r="H320" s="202"/>
    </row>
    <row r="321" spans="3:8">
      <c r="C321" s="202"/>
      <c r="D321" s="202"/>
      <c r="E321" s="202"/>
      <c r="F321" s="202"/>
      <c r="G321" s="202"/>
      <c r="H321" s="202"/>
    </row>
    <row r="322" spans="3:8">
      <c r="C322" s="202"/>
      <c r="D322" s="202"/>
      <c r="E322" s="202"/>
      <c r="F322" s="202"/>
      <c r="G322" s="202"/>
      <c r="H322" s="202"/>
    </row>
    <row r="323" spans="3:8">
      <c r="C323" s="202"/>
      <c r="D323" s="202"/>
      <c r="E323" s="202"/>
      <c r="F323" s="202"/>
      <c r="G323" s="202"/>
      <c r="H323" s="202"/>
    </row>
    <row r="324" spans="3:8">
      <c r="C324" s="202"/>
      <c r="D324" s="202"/>
      <c r="E324" s="202"/>
      <c r="F324" s="202"/>
      <c r="G324" s="202"/>
      <c r="H324" s="202"/>
    </row>
    <row r="325" spans="3:8">
      <c r="C325" s="202"/>
      <c r="D325" s="202"/>
      <c r="E325" s="202"/>
      <c r="F325" s="202"/>
      <c r="G325" s="202"/>
      <c r="H325" s="202"/>
    </row>
    <row r="326" spans="3:8">
      <c r="C326" s="202"/>
      <c r="D326" s="202"/>
      <c r="E326" s="202"/>
      <c r="F326" s="202"/>
      <c r="G326" s="202"/>
      <c r="H326" s="202"/>
    </row>
    <row r="327" spans="3:8">
      <c r="C327" s="202"/>
      <c r="D327" s="202"/>
      <c r="E327" s="202"/>
      <c r="F327" s="202"/>
      <c r="G327" s="202"/>
      <c r="H327" s="202"/>
    </row>
    <row r="328" spans="3:8">
      <c r="C328" s="202"/>
      <c r="D328" s="202"/>
      <c r="E328" s="202"/>
      <c r="F328" s="202"/>
      <c r="G328" s="202"/>
      <c r="H328" s="202"/>
    </row>
    <row r="329" spans="3:8">
      <c r="C329" s="202"/>
      <c r="D329" s="202"/>
      <c r="E329" s="202"/>
      <c r="F329" s="202"/>
      <c r="G329" s="202"/>
      <c r="H329" s="202"/>
    </row>
    <row r="330" spans="3:8">
      <c r="C330" s="202"/>
      <c r="D330" s="202"/>
      <c r="E330" s="202"/>
      <c r="F330" s="202"/>
      <c r="G330" s="202"/>
      <c r="H330" s="202"/>
    </row>
    <row r="331" spans="3:8">
      <c r="C331" s="202"/>
      <c r="D331" s="202"/>
      <c r="E331" s="202"/>
      <c r="F331" s="202"/>
      <c r="G331" s="202"/>
      <c r="H331" s="202"/>
    </row>
    <row r="332" spans="3:8">
      <c r="C332" s="202"/>
      <c r="D332" s="202"/>
      <c r="E332" s="202"/>
      <c r="F332" s="202"/>
      <c r="G332" s="202"/>
      <c r="H332" s="202"/>
    </row>
    <row r="333" spans="3:8">
      <c r="C333" s="202"/>
      <c r="D333" s="202"/>
      <c r="E333" s="202"/>
      <c r="F333" s="202"/>
      <c r="G333" s="202"/>
      <c r="H333" s="202"/>
    </row>
    <row r="334" spans="3:8">
      <c r="C334" s="202"/>
      <c r="D334" s="202"/>
      <c r="E334" s="202"/>
      <c r="F334" s="202"/>
      <c r="G334" s="202"/>
      <c r="H334" s="202"/>
    </row>
    <row r="335" spans="3:8">
      <c r="C335" s="202"/>
      <c r="D335" s="202"/>
      <c r="E335" s="202"/>
      <c r="F335" s="202"/>
      <c r="G335" s="202"/>
      <c r="H335" s="202"/>
    </row>
    <row r="336" spans="3:8">
      <c r="C336" s="202"/>
      <c r="D336" s="202"/>
      <c r="E336" s="202"/>
      <c r="F336" s="202"/>
      <c r="G336" s="202"/>
      <c r="H336" s="202"/>
    </row>
    <row r="337" spans="3:8">
      <c r="C337" s="202"/>
      <c r="D337" s="202"/>
      <c r="E337" s="202"/>
      <c r="F337" s="202"/>
      <c r="G337" s="202"/>
      <c r="H337" s="202"/>
    </row>
    <row r="338" spans="3:8">
      <c r="C338" s="202"/>
      <c r="D338" s="202"/>
      <c r="E338" s="202"/>
      <c r="F338" s="202"/>
      <c r="G338" s="202"/>
      <c r="H338" s="202"/>
    </row>
    <row r="339" spans="3:8">
      <c r="C339" s="202"/>
      <c r="D339" s="202"/>
      <c r="E339" s="202"/>
      <c r="F339" s="202"/>
      <c r="G339" s="202"/>
      <c r="H339" s="202"/>
    </row>
    <row r="340" spans="3:8">
      <c r="C340" s="202"/>
      <c r="D340" s="202"/>
      <c r="E340" s="202"/>
      <c r="F340" s="202"/>
      <c r="G340" s="202"/>
      <c r="H340" s="202"/>
    </row>
    <row r="341" spans="3:8">
      <c r="C341" s="202"/>
      <c r="D341" s="202"/>
      <c r="E341" s="202"/>
      <c r="F341" s="202"/>
      <c r="G341" s="202"/>
      <c r="H341" s="202"/>
    </row>
  </sheetData>
  <sheetProtection password="CEBE" sheet="1" objects="1" scenarios="1"/>
  <mergeCells count="6">
    <mergeCell ref="C6:E6"/>
    <mergeCell ref="F6:H6"/>
    <mergeCell ref="I6:K6"/>
    <mergeCell ref="C16:E16"/>
    <mergeCell ref="F16:H16"/>
    <mergeCell ref="I16:K16"/>
  </mergeCells>
  <dataValidations count="1">
    <dataValidation type="decimal" allowBlank="1" showInputMessage="1" showErrorMessage="1" sqref="C8:D11 F8:G11 I8:J11">
      <formula1>0</formula1>
      <formula2>10000000</formula2>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72"/>
  <sheetViews>
    <sheetView showGridLines="0" topLeftCell="A4" workbookViewId="0">
      <selection activeCell="D5" sqref="D5"/>
    </sheetView>
  </sheetViews>
  <sheetFormatPr baseColWidth="10" defaultColWidth="8.875" defaultRowHeight="15" x14ac:dyDescent="0"/>
  <cols>
    <col min="1" max="1" width="29" style="177" customWidth="1"/>
    <col min="2" max="2" width="9.5" style="177" customWidth="1"/>
    <col min="3" max="3" width="13.375" style="177" customWidth="1"/>
    <col min="4" max="4" width="15.375" style="177" customWidth="1"/>
    <col min="5" max="5" width="8.875" style="177"/>
    <col min="6" max="6" width="25.375" style="177" customWidth="1"/>
    <col min="7" max="7" width="8.875" style="177"/>
    <col min="8" max="8" width="13" style="177" customWidth="1"/>
    <col min="9" max="9" width="14.875" style="177" customWidth="1"/>
    <col min="10" max="16384" width="8.875" style="177"/>
  </cols>
  <sheetData>
    <row r="1" spans="1:9" ht="18">
      <c r="A1" s="8" t="s">
        <v>23</v>
      </c>
    </row>
    <row r="3" spans="1:9">
      <c r="A3" s="18" t="s">
        <v>14</v>
      </c>
      <c r="B3" s="360" t="s">
        <v>180</v>
      </c>
      <c r="C3" s="361"/>
    </row>
    <row r="4" spans="1:9">
      <c r="A4" s="18"/>
    </row>
    <row r="5" spans="1:9">
      <c r="A5" s="18"/>
    </row>
    <row r="6" spans="1:9">
      <c r="A6" s="18" t="s">
        <v>490</v>
      </c>
      <c r="C6" s="164"/>
      <c r="D6" s="164"/>
      <c r="F6" s="18" t="s">
        <v>475</v>
      </c>
    </row>
    <row r="7" spans="1:9">
      <c r="C7" s="164"/>
      <c r="D7" s="164"/>
    </row>
    <row r="8" spans="1:9">
      <c r="A8" s="9" t="s">
        <v>2</v>
      </c>
      <c r="B8" s="141" t="s">
        <v>16</v>
      </c>
      <c r="C8" s="178" t="s">
        <v>17</v>
      </c>
      <c r="D8" s="179" t="s">
        <v>21</v>
      </c>
      <c r="F8" s="9" t="s">
        <v>2</v>
      </c>
      <c r="G8" s="141" t="s">
        <v>16</v>
      </c>
      <c r="H8" s="180" t="s">
        <v>17</v>
      </c>
      <c r="I8" s="141" t="s">
        <v>21</v>
      </c>
    </row>
    <row r="9" spans="1:9" s="182" customFormat="1">
      <c r="A9" s="116" t="s">
        <v>220</v>
      </c>
      <c r="B9" s="181">
        <v>0.5</v>
      </c>
      <c r="C9" s="165" t="e">
        <f>VLOOKUP(A9,'RAW MATERIALS'!$B$4:$H$206,2,FALSE)</f>
        <v>#N/A</v>
      </c>
      <c r="D9" s="166" t="e">
        <f t="shared" ref="D9:D18" si="0">B9*C9</f>
        <v>#N/A</v>
      </c>
      <c r="F9" s="116" t="s">
        <v>220</v>
      </c>
      <c r="G9" s="181">
        <v>0.5</v>
      </c>
      <c r="H9" s="142" t="e">
        <f>VLOOKUP(F9,'RAW MATERIALS'!$H$5:$I$206,3,FALSE)</f>
        <v>#N/A</v>
      </c>
      <c r="I9" s="143" t="e">
        <f t="shared" ref="I9:I18" si="1">G9*H9</f>
        <v>#N/A</v>
      </c>
    </row>
    <row r="10" spans="1:9" s="182" customFormat="1">
      <c r="A10" s="116" t="s">
        <v>222</v>
      </c>
      <c r="B10" s="181">
        <v>0.1</v>
      </c>
      <c r="C10" s="165" t="e">
        <f>VLOOKUP(A10,'RAW MATERIALS'!$B$4:$H$206,2,FALSE)</f>
        <v>#N/A</v>
      </c>
      <c r="D10" s="166" t="e">
        <f t="shared" si="0"/>
        <v>#N/A</v>
      </c>
      <c r="F10" s="116" t="s">
        <v>222</v>
      </c>
      <c r="G10" s="181">
        <v>0.1</v>
      </c>
      <c r="H10" s="142" t="e">
        <f>VLOOKUP(F10,'RAW MATERIALS'!$H$5:$I$206,3,FALSE)</f>
        <v>#N/A</v>
      </c>
      <c r="I10" s="143" t="e">
        <f t="shared" si="1"/>
        <v>#N/A</v>
      </c>
    </row>
    <row r="11" spans="1:9" s="182" customFormat="1">
      <c r="A11" s="116" t="s">
        <v>227</v>
      </c>
      <c r="B11" s="181">
        <v>0.6</v>
      </c>
      <c r="C11" s="165" t="e">
        <f>VLOOKUP(A11,'RAW MATERIALS'!$B$4:$H$206,2,FALSE)</f>
        <v>#N/A</v>
      </c>
      <c r="D11" s="166" t="e">
        <f t="shared" si="0"/>
        <v>#N/A</v>
      </c>
      <c r="F11" s="116" t="s">
        <v>227</v>
      </c>
      <c r="G11" s="181">
        <v>0.6</v>
      </c>
      <c r="H11" s="142" t="e">
        <f>VLOOKUP(F11,'RAW MATERIALS'!$H$5:$I$206,3,FALSE)</f>
        <v>#N/A</v>
      </c>
      <c r="I11" s="143" t="e">
        <f t="shared" si="1"/>
        <v>#N/A</v>
      </c>
    </row>
    <row r="12" spans="1:9" s="182" customFormat="1">
      <c r="A12" s="116" t="s">
        <v>217</v>
      </c>
      <c r="B12" s="181">
        <v>0.2</v>
      </c>
      <c r="C12" s="165" t="e">
        <f>VLOOKUP(A12,'RAW MATERIALS'!$B$4:$H$206,2,FALSE)</f>
        <v>#N/A</v>
      </c>
      <c r="D12" s="166" t="e">
        <f t="shared" si="0"/>
        <v>#N/A</v>
      </c>
      <c r="F12" s="116" t="s">
        <v>217</v>
      </c>
      <c r="G12" s="181">
        <v>0.2</v>
      </c>
      <c r="H12" s="142" t="e">
        <f>VLOOKUP(F12,'RAW MATERIALS'!$H$5:$I$206,3,FALSE)</f>
        <v>#N/A</v>
      </c>
      <c r="I12" s="143" t="e">
        <f t="shared" si="1"/>
        <v>#N/A</v>
      </c>
    </row>
    <row r="13" spans="1:9" s="182" customFormat="1">
      <c r="A13" s="116" t="s">
        <v>226</v>
      </c>
      <c r="B13" s="181">
        <v>0.6</v>
      </c>
      <c r="C13" s="165" t="e">
        <f>VLOOKUP(A13,'RAW MATERIALS'!$B$4:$H$206,2,FALSE)</f>
        <v>#N/A</v>
      </c>
      <c r="D13" s="166" t="e">
        <f t="shared" si="0"/>
        <v>#N/A</v>
      </c>
      <c r="F13" s="116" t="s">
        <v>226</v>
      </c>
      <c r="G13" s="181">
        <v>0.6</v>
      </c>
      <c r="H13" s="142" t="e">
        <f>VLOOKUP(F13,'RAW MATERIALS'!$H$5:$I$206,3,FALSE)</f>
        <v>#N/A</v>
      </c>
      <c r="I13" s="143" t="e">
        <f t="shared" si="1"/>
        <v>#N/A</v>
      </c>
    </row>
    <row r="14" spans="1:9" s="182" customFormat="1">
      <c r="A14" s="116" t="s">
        <v>227</v>
      </c>
      <c r="B14" s="181">
        <f>0.4/2.4</f>
        <v>0.16666666666666669</v>
      </c>
      <c r="C14" s="165" t="e">
        <f>VLOOKUP(A14,'RAW MATERIALS'!$B$4:$H$206,2,FALSE)</f>
        <v>#N/A</v>
      </c>
      <c r="D14" s="166" t="e">
        <f t="shared" si="0"/>
        <v>#N/A</v>
      </c>
      <c r="F14" s="116" t="s">
        <v>227</v>
      </c>
      <c r="G14" s="181">
        <f>0.4/2.4</f>
        <v>0.16666666666666669</v>
      </c>
      <c r="H14" s="142" t="e">
        <f>VLOOKUP(F14,'RAW MATERIALS'!$H$5:$I$206,3,FALSE)</f>
        <v>#N/A</v>
      </c>
      <c r="I14" s="143" t="e">
        <f t="shared" si="1"/>
        <v>#N/A</v>
      </c>
    </row>
    <row r="15" spans="1:9" s="182" customFormat="1">
      <c r="A15" s="116" t="s">
        <v>332</v>
      </c>
      <c r="B15" s="181">
        <v>1</v>
      </c>
      <c r="C15" s="165" t="e">
        <f>VLOOKUP(A15,'RAW MATERIALS'!$B$4:$H$206,2,FALSE)</f>
        <v>#N/A</v>
      </c>
      <c r="D15" s="166" t="e">
        <f t="shared" si="0"/>
        <v>#N/A</v>
      </c>
      <c r="F15" s="116" t="s">
        <v>332</v>
      </c>
      <c r="G15" s="181">
        <v>1</v>
      </c>
      <c r="H15" s="142" t="e">
        <f>VLOOKUP(F15,'RAW MATERIALS'!$H$5:$I$206,3,FALSE)</f>
        <v>#N/A</v>
      </c>
      <c r="I15" s="143" t="e">
        <f t="shared" si="1"/>
        <v>#N/A</v>
      </c>
    </row>
    <row r="16" spans="1:9" s="182" customFormat="1">
      <c r="A16" s="116" t="s">
        <v>241</v>
      </c>
      <c r="B16" s="124">
        <v>4</v>
      </c>
      <c r="C16" s="165" t="e">
        <f>VLOOKUP(A16,'RAW MATERIALS'!$B$4:$H$206,2,FALSE)</f>
        <v>#N/A</v>
      </c>
      <c r="D16" s="166" t="e">
        <f t="shared" si="0"/>
        <v>#N/A</v>
      </c>
      <c r="F16" s="116" t="s">
        <v>241</v>
      </c>
      <c r="G16" s="124">
        <v>4</v>
      </c>
      <c r="H16" s="142" t="e">
        <f>VLOOKUP(F16,'RAW MATERIALS'!$H$5:$I$206,3,FALSE)</f>
        <v>#N/A</v>
      </c>
      <c r="I16" s="143" t="e">
        <f t="shared" si="1"/>
        <v>#N/A</v>
      </c>
    </row>
    <row r="17" spans="1:9" s="182" customFormat="1">
      <c r="A17" s="116" t="s">
        <v>306</v>
      </c>
      <c r="B17" s="181">
        <f>110%*(3.6/6)</f>
        <v>0.66</v>
      </c>
      <c r="C17" s="165" t="e">
        <f>VLOOKUP(A17,'RAW MATERIALS'!$B$4:$H$206,2,FALSE)</f>
        <v>#N/A</v>
      </c>
      <c r="D17" s="166" t="e">
        <f t="shared" si="0"/>
        <v>#N/A</v>
      </c>
      <c r="F17" s="116" t="s">
        <v>306</v>
      </c>
      <c r="G17" s="181">
        <f>110%*(3.6/6)</f>
        <v>0.66</v>
      </c>
      <c r="H17" s="142" t="e">
        <f>VLOOKUP(F17,'RAW MATERIALS'!$H$5:$I$206,3,FALSE)</f>
        <v>#N/A</v>
      </c>
      <c r="I17" s="143" t="e">
        <f t="shared" si="1"/>
        <v>#N/A</v>
      </c>
    </row>
    <row r="18" spans="1:9" s="182" customFormat="1">
      <c r="A18" s="183" t="s">
        <v>356</v>
      </c>
      <c r="B18" s="124">
        <v>10</v>
      </c>
      <c r="C18" s="165" t="e">
        <f>VLOOKUP(A18,'RAW MATERIALS'!$B$4:$H$206,2,FALSE)</f>
        <v>#N/A</v>
      </c>
      <c r="D18" s="166" t="e">
        <f t="shared" si="0"/>
        <v>#N/A</v>
      </c>
      <c r="F18" s="183" t="s">
        <v>356</v>
      </c>
      <c r="G18" s="124">
        <v>10</v>
      </c>
      <c r="H18" s="142" t="e">
        <f>VLOOKUP(F18,'RAW MATERIALS'!$H$5:$I$206,3,FALSE)</f>
        <v>#N/A</v>
      </c>
      <c r="I18" s="143" t="e">
        <f t="shared" si="1"/>
        <v>#N/A</v>
      </c>
    </row>
    <row r="19" spans="1:9" s="182" customFormat="1">
      <c r="A19" s="10"/>
      <c r="B19" s="184"/>
      <c r="C19" s="169" t="s">
        <v>19</v>
      </c>
      <c r="D19" s="170" t="e">
        <f>SUM(D9:D18)</f>
        <v>#N/A</v>
      </c>
      <c r="F19" s="10"/>
      <c r="G19" s="184"/>
      <c r="H19" s="151" t="s">
        <v>19</v>
      </c>
      <c r="I19" s="145" t="e">
        <f>SUM(I9:I18)</f>
        <v>#N/A</v>
      </c>
    </row>
    <row r="20" spans="1:9" s="182" customFormat="1">
      <c r="A20" s="177"/>
      <c r="B20" s="185"/>
      <c r="C20" s="164"/>
      <c r="D20" s="164"/>
      <c r="F20" s="177"/>
      <c r="G20" s="185"/>
      <c r="H20" s="186"/>
      <c r="I20" s="186"/>
    </row>
    <row r="21" spans="1:9" s="182" customFormat="1">
      <c r="A21" s="9" t="s">
        <v>8</v>
      </c>
      <c r="B21" s="12" t="s">
        <v>22</v>
      </c>
      <c r="C21" s="155" t="s">
        <v>20</v>
      </c>
      <c r="D21" s="155" t="s">
        <v>21</v>
      </c>
      <c r="F21" s="9" t="s">
        <v>8</v>
      </c>
      <c r="G21" s="12" t="s">
        <v>22</v>
      </c>
      <c r="H21" s="158" t="s">
        <v>20</v>
      </c>
      <c r="I21" s="158" t="s">
        <v>21</v>
      </c>
    </row>
    <row r="22" spans="1:9" s="182" customFormat="1">
      <c r="A22" s="31" t="s">
        <v>6</v>
      </c>
      <c r="B22" s="187">
        <v>16</v>
      </c>
      <c r="C22" s="165" t="e">
        <f>VLOOKUP(A22,'RAW MATERIALS'!$B$4:$H$206,2,FALSE)</f>
        <v>#N/A</v>
      </c>
      <c r="D22" s="152" t="e">
        <f>+C22*B22</f>
        <v>#N/A</v>
      </c>
      <c r="F22" s="31" t="s">
        <v>6</v>
      </c>
      <c r="G22" s="187">
        <v>16</v>
      </c>
      <c r="H22" s="142" t="e">
        <f>VLOOKUP(F22,'RAW MATERIALS'!$H$5:$I$206,3,FALSE)</f>
        <v>#N/A</v>
      </c>
      <c r="I22" s="188" t="e">
        <f>+H22*G22</f>
        <v>#N/A</v>
      </c>
    </row>
    <row r="23" spans="1:9" s="182" customFormat="1">
      <c r="A23" s="10"/>
      <c r="B23" s="189"/>
      <c r="C23" s="171" t="s">
        <v>19</v>
      </c>
      <c r="D23" s="153" t="e">
        <f>SUM(D22)</f>
        <v>#N/A</v>
      </c>
      <c r="F23" s="10"/>
      <c r="G23" s="189"/>
      <c r="H23" s="159" t="s">
        <v>19</v>
      </c>
      <c r="I23" s="160" t="e">
        <f>SUM(I22)</f>
        <v>#N/A</v>
      </c>
    </row>
    <row r="24" spans="1:9" s="182" customFormat="1" ht="14.25" customHeight="1">
      <c r="A24" s="10"/>
      <c r="B24" s="189"/>
      <c r="C24" s="172"/>
      <c r="D24" s="154"/>
      <c r="F24" s="10"/>
      <c r="G24" s="189"/>
      <c r="H24" s="161"/>
      <c r="I24" s="162"/>
    </row>
    <row r="25" spans="1:9" s="182" customFormat="1">
      <c r="A25" s="13" t="s">
        <v>24</v>
      </c>
      <c r="B25" s="190"/>
      <c r="C25" s="155" t="s">
        <v>25</v>
      </c>
      <c r="D25" s="155" t="s">
        <v>21</v>
      </c>
      <c r="F25" s="13" t="s">
        <v>24</v>
      </c>
      <c r="G25" s="190"/>
      <c r="H25" s="158" t="s">
        <v>25</v>
      </c>
      <c r="I25" s="158" t="s">
        <v>21</v>
      </c>
    </row>
    <row r="26" spans="1:9" s="182" customFormat="1">
      <c r="A26" s="14" t="s">
        <v>26</v>
      </c>
      <c r="B26" s="15"/>
      <c r="C26" s="173"/>
      <c r="D26" s="153" t="e">
        <f>D19+D22</f>
        <v>#N/A</v>
      </c>
      <c r="F26" s="14" t="s">
        <v>26</v>
      </c>
      <c r="G26" s="15"/>
      <c r="H26" s="163"/>
      <c r="I26" s="146" t="e">
        <f>I19+I22</f>
        <v>#N/A</v>
      </c>
    </row>
    <row r="27" spans="1:9" s="182" customFormat="1">
      <c r="A27" s="14" t="s">
        <v>9</v>
      </c>
      <c r="B27" s="15"/>
      <c r="C27" s="191">
        <v>0.5</v>
      </c>
      <c r="D27" s="153" t="e">
        <f>D26*C27</f>
        <v>#N/A</v>
      </c>
      <c r="F27" s="14" t="s">
        <v>9</v>
      </c>
      <c r="G27" s="15"/>
      <c r="H27" s="191">
        <v>0.5</v>
      </c>
      <c r="I27" s="146" t="e">
        <f>I26*H27</f>
        <v>#N/A</v>
      </c>
    </row>
    <row r="28" spans="1:9" s="182" customFormat="1">
      <c r="A28" s="14" t="s">
        <v>10</v>
      </c>
      <c r="B28" s="15"/>
      <c r="C28" s="174"/>
      <c r="D28" s="153" t="e">
        <f>D26+D27</f>
        <v>#N/A</v>
      </c>
      <c r="F28" s="14" t="s">
        <v>10</v>
      </c>
      <c r="G28" s="15"/>
      <c r="H28" s="174"/>
      <c r="I28" s="146" t="e">
        <f>I26+I27</f>
        <v>#N/A</v>
      </c>
    </row>
    <row r="29" spans="1:9" s="182" customFormat="1">
      <c r="A29" s="14" t="s">
        <v>11</v>
      </c>
      <c r="B29" s="15"/>
      <c r="C29" s="191">
        <v>0.3</v>
      </c>
      <c r="D29" s="153" t="e">
        <f>D28*C29</f>
        <v>#N/A</v>
      </c>
      <c r="F29" s="14" t="s">
        <v>11</v>
      </c>
      <c r="G29" s="15"/>
      <c r="H29" s="191">
        <v>0.3</v>
      </c>
      <c r="I29" s="147" t="e">
        <f>I28*H29</f>
        <v>#N/A</v>
      </c>
    </row>
    <row r="30" spans="1:9" ht="16" thickBot="1">
      <c r="A30" s="14" t="s">
        <v>12</v>
      </c>
      <c r="B30" s="15"/>
      <c r="C30" s="174"/>
      <c r="D30" s="156" t="e">
        <f>D28+D29</f>
        <v>#N/A</v>
      </c>
      <c r="F30" s="14" t="s">
        <v>12</v>
      </c>
      <c r="G30" s="15"/>
      <c r="H30" s="174"/>
      <c r="I30" s="148" t="e">
        <f>I28+I29</f>
        <v>#N/A</v>
      </c>
    </row>
    <row r="31" spans="1:9" ht="16" thickBot="1">
      <c r="A31" s="16" t="s">
        <v>13</v>
      </c>
      <c r="B31" s="17"/>
      <c r="C31" s="191">
        <v>1.165</v>
      </c>
      <c r="D31" s="157" t="e">
        <f>D30*C31</f>
        <v>#N/A</v>
      </c>
      <c r="F31" s="16" t="s">
        <v>13</v>
      </c>
      <c r="G31" s="17"/>
      <c r="H31" s="175">
        <v>1.165</v>
      </c>
      <c r="I31" s="149" t="e">
        <f>I30*H31</f>
        <v>#N/A</v>
      </c>
    </row>
    <row r="32" spans="1:9">
      <c r="C32" s="174"/>
      <c r="D32" s="164"/>
      <c r="H32" s="186"/>
      <c r="I32" s="186"/>
    </row>
    <row r="33" spans="3:9">
      <c r="C33" s="164"/>
      <c r="D33" s="164"/>
      <c r="H33" s="186"/>
      <c r="I33" s="186"/>
    </row>
    <row r="34" spans="3:9">
      <c r="C34" s="164"/>
      <c r="D34" s="164"/>
      <c r="H34" s="186"/>
      <c r="I34" s="186"/>
    </row>
    <row r="35" spans="3:9">
      <c r="C35" s="164"/>
      <c r="D35" s="164"/>
      <c r="H35" s="186"/>
      <c r="I35" s="186"/>
    </row>
    <row r="36" spans="3:9">
      <c r="C36" s="164"/>
      <c r="D36" s="164"/>
      <c r="H36" s="186"/>
      <c r="I36" s="186"/>
    </row>
    <row r="37" spans="3:9">
      <c r="C37" s="164"/>
      <c r="D37" s="164"/>
      <c r="H37" s="186"/>
      <c r="I37" s="186"/>
    </row>
    <row r="38" spans="3:9">
      <c r="C38" s="164"/>
      <c r="D38" s="164"/>
      <c r="H38" s="186"/>
      <c r="I38" s="186"/>
    </row>
    <row r="39" spans="3:9">
      <c r="C39" s="164"/>
      <c r="D39" s="164"/>
      <c r="H39" s="186"/>
      <c r="I39" s="186"/>
    </row>
    <row r="40" spans="3:9">
      <c r="C40" s="164"/>
      <c r="D40" s="164"/>
      <c r="H40" s="186"/>
      <c r="I40" s="186"/>
    </row>
    <row r="41" spans="3:9">
      <c r="C41" s="164"/>
      <c r="D41" s="164"/>
      <c r="H41" s="186"/>
      <c r="I41" s="186"/>
    </row>
    <row r="42" spans="3:9">
      <c r="C42" s="164"/>
      <c r="D42" s="164"/>
      <c r="H42" s="186"/>
      <c r="I42" s="186"/>
    </row>
    <row r="43" spans="3:9">
      <c r="C43" s="164"/>
      <c r="D43" s="164"/>
      <c r="H43" s="186"/>
      <c r="I43" s="186"/>
    </row>
    <row r="44" spans="3:9">
      <c r="C44" s="164"/>
      <c r="D44" s="164"/>
      <c r="H44" s="186"/>
      <c r="I44" s="186"/>
    </row>
    <row r="45" spans="3:9">
      <c r="C45" s="164"/>
      <c r="D45" s="164"/>
    </row>
    <row r="46" spans="3:9">
      <c r="C46" s="164"/>
      <c r="D46" s="164"/>
    </row>
    <row r="47" spans="3:9">
      <c r="C47" s="164"/>
      <c r="D47" s="164"/>
    </row>
    <row r="48" spans="3:9">
      <c r="C48" s="164"/>
      <c r="D48" s="164"/>
    </row>
    <row r="49" spans="3:4">
      <c r="C49" s="164"/>
      <c r="D49" s="164"/>
    </row>
    <row r="50" spans="3:4">
      <c r="C50" s="164"/>
      <c r="D50" s="164"/>
    </row>
    <row r="51" spans="3:4">
      <c r="C51" s="164"/>
      <c r="D51" s="164"/>
    </row>
    <row r="52" spans="3:4">
      <c r="C52" s="164"/>
      <c r="D52" s="164"/>
    </row>
    <row r="53" spans="3:4">
      <c r="C53" s="164"/>
      <c r="D53" s="164"/>
    </row>
    <row r="54" spans="3:4">
      <c r="C54" s="164"/>
      <c r="D54" s="164"/>
    </row>
    <row r="55" spans="3:4">
      <c r="C55" s="164"/>
      <c r="D55" s="164"/>
    </row>
    <row r="56" spans="3:4">
      <c r="C56" s="164"/>
      <c r="D56" s="164"/>
    </row>
    <row r="57" spans="3:4">
      <c r="C57" s="164"/>
      <c r="D57" s="164"/>
    </row>
    <row r="58" spans="3:4">
      <c r="C58" s="164"/>
      <c r="D58" s="164"/>
    </row>
    <row r="59" spans="3:4">
      <c r="C59" s="164"/>
      <c r="D59" s="164"/>
    </row>
    <row r="60" spans="3:4">
      <c r="C60" s="164"/>
      <c r="D60" s="164"/>
    </row>
    <row r="61" spans="3:4">
      <c r="C61" s="164"/>
      <c r="D61" s="164"/>
    </row>
    <row r="62" spans="3:4">
      <c r="C62" s="164"/>
      <c r="D62" s="164"/>
    </row>
    <row r="63" spans="3:4">
      <c r="C63" s="164"/>
      <c r="D63" s="164"/>
    </row>
    <row r="64" spans="3:4">
      <c r="C64" s="164"/>
      <c r="D64" s="164"/>
    </row>
    <row r="65" spans="3:4">
      <c r="C65" s="164"/>
      <c r="D65" s="164"/>
    </row>
    <row r="66" spans="3:4">
      <c r="C66" s="164"/>
      <c r="D66" s="164"/>
    </row>
    <row r="67" spans="3:4">
      <c r="C67" s="164"/>
      <c r="D67" s="164"/>
    </row>
    <row r="68" spans="3:4">
      <c r="C68" s="164"/>
      <c r="D68" s="164"/>
    </row>
    <row r="69" spans="3:4">
      <c r="C69" s="164"/>
      <c r="D69" s="164"/>
    </row>
    <row r="70" spans="3:4">
      <c r="C70" s="164"/>
      <c r="D70" s="164"/>
    </row>
    <row r="71" spans="3:4">
      <c r="C71" s="164"/>
      <c r="D71" s="164"/>
    </row>
    <row r="72" spans="3:4">
      <c r="C72" s="164"/>
      <c r="D72" s="164"/>
    </row>
  </sheetData>
  <mergeCells count="1">
    <mergeCell ref="B3:C3"/>
  </mergeCells>
  <dataValidations count="1">
    <dataValidation type="list" allowBlank="1" showInputMessage="1" showErrorMessage="1" sqref="A22 A9:A18 F22 F9:F18">
      <formula1>Materials</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L28"/>
  <sheetViews>
    <sheetView zoomScale="125" zoomScaleNormal="125" zoomScalePageLayoutView="125" workbookViewId="0">
      <selection activeCell="F22" sqref="F22"/>
    </sheetView>
  </sheetViews>
  <sheetFormatPr baseColWidth="10" defaultColWidth="10.875" defaultRowHeight="17" thickTop="1" thickBottom="1" x14ac:dyDescent="0"/>
  <cols>
    <col min="1" max="1" width="2.875" style="214" customWidth="1"/>
    <col min="2" max="2" width="24.5" style="214" customWidth="1"/>
    <col min="3" max="6" width="13.375" style="214" customWidth="1"/>
    <col min="7" max="7" width="4.625" style="214" customWidth="1"/>
    <col min="8" max="8" width="25.625" style="214" customWidth="1"/>
    <col min="9" max="11" width="13" style="214" customWidth="1"/>
    <col min="12" max="12" width="9.5" style="216" customWidth="1"/>
    <col min="13" max="16384" width="10.875" style="214"/>
  </cols>
  <sheetData>
    <row r="1" spans="1:12" ht="15" customHeight="1" thickTop="1" thickBot="1">
      <c r="B1" s="215"/>
      <c r="C1" s="215"/>
      <c r="D1" s="215"/>
      <c r="F1" s="215"/>
    </row>
    <row r="2" spans="1:12" ht="124" customHeight="1" thickTop="1" thickBot="1">
      <c r="A2" s="217"/>
      <c r="B2" s="270" t="s">
        <v>477</v>
      </c>
      <c r="C2" s="271"/>
      <c r="D2" s="271"/>
      <c r="E2" s="271"/>
      <c r="F2" s="271"/>
      <c r="G2" s="271"/>
      <c r="H2" s="271"/>
      <c r="I2" s="271"/>
      <c r="J2" s="218"/>
    </row>
    <row r="3" spans="1:12" thickTop="1" thickBot="1">
      <c r="B3" s="219"/>
      <c r="C3" s="219"/>
      <c r="D3" s="219"/>
      <c r="F3" s="219"/>
    </row>
    <row r="4" spans="1:12" thickTop="1" thickBot="1">
      <c r="B4" s="203" t="s">
        <v>473</v>
      </c>
      <c r="L4" s="214"/>
    </row>
    <row r="5" spans="1:12" thickTop="1" thickBot="1">
      <c r="L5" s="214"/>
    </row>
    <row r="6" spans="1:12" ht="30" customHeight="1" thickTop="1" thickBot="1">
      <c r="B6" s="220" t="s">
        <v>493</v>
      </c>
      <c r="C6" s="220" t="s">
        <v>469</v>
      </c>
      <c r="D6" s="220" t="s">
        <v>470</v>
      </c>
      <c r="E6" s="220" t="s">
        <v>471</v>
      </c>
      <c r="F6" s="226" t="s">
        <v>478</v>
      </c>
      <c r="H6" s="233" t="s">
        <v>512</v>
      </c>
      <c r="I6" s="233" t="s">
        <v>469</v>
      </c>
      <c r="J6" s="233" t="s">
        <v>470</v>
      </c>
      <c r="K6" s="233" t="s">
        <v>471</v>
      </c>
      <c r="L6" s="214"/>
    </row>
    <row r="7" spans="1:12" thickTop="1" thickBot="1">
      <c r="B7" s="248"/>
      <c r="C7" s="295"/>
      <c r="D7" s="295"/>
      <c r="E7" s="295"/>
      <c r="F7" s="213">
        <v>1</v>
      </c>
      <c r="H7" s="302">
        <f>B7</f>
        <v>0</v>
      </c>
      <c r="I7" s="302">
        <f t="shared" ref="I7:I13" si="0">C7/$F7</f>
        <v>0</v>
      </c>
      <c r="J7" s="302">
        <f t="shared" ref="J7:J13" si="1">IF($F7&gt;1,C7/$F7,0)+(D7/$F7)</f>
        <v>0</v>
      </c>
      <c r="K7" s="302">
        <f t="shared" ref="K7:K13" si="2">IF($F7&gt;2,C7/$F7,0)+IF($F7&gt;1,D7/$F7,0)+(E7/$F7)</f>
        <v>0</v>
      </c>
      <c r="L7" s="214"/>
    </row>
    <row r="8" spans="1:12" thickTop="1" thickBot="1">
      <c r="B8" s="248"/>
      <c r="C8" s="295"/>
      <c r="D8" s="295"/>
      <c r="E8" s="295"/>
      <c r="F8" s="213">
        <v>1</v>
      </c>
      <c r="H8" s="302">
        <f t="shared" ref="H8:H13" si="3">B8</f>
        <v>0</v>
      </c>
      <c r="I8" s="302">
        <f t="shared" si="0"/>
        <v>0</v>
      </c>
      <c r="J8" s="302">
        <f t="shared" si="1"/>
        <v>0</v>
      </c>
      <c r="K8" s="302">
        <f t="shared" si="2"/>
        <v>0</v>
      </c>
      <c r="L8" s="214"/>
    </row>
    <row r="9" spans="1:12" thickTop="1" thickBot="1">
      <c r="B9" s="248"/>
      <c r="C9" s="295"/>
      <c r="D9" s="295"/>
      <c r="E9" s="295"/>
      <c r="F9" s="213">
        <v>1</v>
      </c>
      <c r="H9" s="302">
        <f t="shared" si="3"/>
        <v>0</v>
      </c>
      <c r="I9" s="302">
        <f t="shared" si="0"/>
        <v>0</v>
      </c>
      <c r="J9" s="302">
        <f t="shared" si="1"/>
        <v>0</v>
      </c>
      <c r="K9" s="302">
        <f t="shared" si="2"/>
        <v>0</v>
      </c>
      <c r="L9" s="214"/>
    </row>
    <row r="10" spans="1:12" thickTop="1" thickBot="1">
      <c r="B10" s="248"/>
      <c r="C10" s="295"/>
      <c r="D10" s="295"/>
      <c r="E10" s="295"/>
      <c r="F10" s="213">
        <v>1</v>
      </c>
      <c r="H10" s="302">
        <f t="shared" si="3"/>
        <v>0</v>
      </c>
      <c r="I10" s="302">
        <f t="shared" si="0"/>
        <v>0</v>
      </c>
      <c r="J10" s="302">
        <f t="shared" si="1"/>
        <v>0</v>
      </c>
      <c r="K10" s="302">
        <f t="shared" si="2"/>
        <v>0</v>
      </c>
      <c r="L10" s="214"/>
    </row>
    <row r="11" spans="1:12" thickTop="1" thickBot="1">
      <c r="B11" s="248"/>
      <c r="C11" s="295"/>
      <c r="D11" s="295"/>
      <c r="E11" s="295"/>
      <c r="F11" s="213">
        <v>1</v>
      </c>
      <c r="H11" s="302">
        <f t="shared" si="3"/>
        <v>0</v>
      </c>
      <c r="I11" s="302">
        <f t="shared" si="0"/>
        <v>0</v>
      </c>
      <c r="J11" s="302">
        <f t="shared" si="1"/>
        <v>0</v>
      </c>
      <c r="K11" s="302">
        <f t="shared" si="2"/>
        <v>0</v>
      </c>
      <c r="L11" s="214"/>
    </row>
    <row r="12" spans="1:12" thickTop="1" thickBot="1">
      <c r="B12" s="248"/>
      <c r="C12" s="295"/>
      <c r="D12" s="295"/>
      <c r="E12" s="295"/>
      <c r="F12" s="213">
        <v>1</v>
      </c>
      <c r="H12" s="302">
        <f t="shared" si="3"/>
        <v>0</v>
      </c>
      <c r="I12" s="302">
        <f t="shared" si="0"/>
        <v>0</v>
      </c>
      <c r="J12" s="302">
        <f t="shared" si="1"/>
        <v>0</v>
      </c>
      <c r="K12" s="302">
        <f t="shared" si="2"/>
        <v>0</v>
      </c>
      <c r="L12" s="214"/>
    </row>
    <row r="13" spans="1:12" thickTop="1" thickBot="1">
      <c r="B13" s="248"/>
      <c r="C13" s="295"/>
      <c r="D13" s="295"/>
      <c r="E13" s="295"/>
      <c r="F13" s="213">
        <v>1</v>
      </c>
      <c r="H13" s="302">
        <f t="shared" si="3"/>
        <v>0</v>
      </c>
      <c r="I13" s="302">
        <f t="shared" si="0"/>
        <v>0</v>
      </c>
      <c r="J13" s="302">
        <f t="shared" si="1"/>
        <v>0</v>
      </c>
      <c r="K13" s="302">
        <f t="shared" si="2"/>
        <v>0</v>
      </c>
      <c r="L13" s="214"/>
    </row>
    <row r="14" spans="1:12" thickTop="1" thickBot="1">
      <c r="B14" s="233" t="s">
        <v>19</v>
      </c>
      <c r="C14" s="299">
        <f>SUM(C7:C13)</f>
        <v>0</v>
      </c>
      <c r="D14" s="299">
        <f>SUM(D7:D13)</f>
        <v>0</v>
      </c>
      <c r="E14" s="299">
        <f>SUM(E7:E13)</f>
        <v>0</v>
      </c>
      <c r="F14" s="220" t="s">
        <v>19</v>
      </c>
      <c r="H14" s="233" t="s">
        <v>19</v>
      </c>
      <c r="I14" s="303">
        <f>SUM(I7:I13)</f>
        <v>0</v>
      </c>
      <c r="J14" s="303">
        <f>SUM(J7:J13)</f>
        <v>0</v>
      </c>
      <c r="K14" s="303">
        <f>SUM(K7:K13)</f>
        <v>0</v>
      </c>
      <c r="L14" s="214"/>
    </row>
    <row r="15" spans="1:12" thickTop="1" thickBot="1">
      <c r="B15" s="216"/>
      <c r="C15" s="216"/>
      <c r="D15" s="216"/>
      <c r="E15" s="216"/>
      <c r="F15" s="216"/>
      <c r="H15" s="216"/>
      <c r="L15" s="214"/>
    </row>
    <row r="16" spans="1:12" thickTop="1" thickBot="1">
      <c r="B16" s="203" t="s">
        <v>496</v>
      </c>
      <c r="L16" s="214"/>
    </row>
    <row r="17" spans="2:12" thickTop="1" thickBot="1">
      <c r="L17" s="214"/>
    </row>
    <row r="18" spans="2:12" ht="30" customHeight="1" thickTop="1" thickBot="1">
      <c r="B18" s="231" t="s">
        <v>493</v>
      </c>
      <c r="C18" s="231" t="s">
        <v>469</v>
      </c>
      <c r="D18" s="231" t="s">
        <v>470</v>
      </c>
      <c r="E18" s="231" t="s">
        <v>471</v>
      </c>
      <c r="F18" s="232" t="s">
        <v>478</v>
      </c>
      <c r="H18" s="231" t="s">
        <v>512</v>
      </c>
      <c r="I18" s="231" t="s">
        <v>469</v>
      </c>
      <c r="J18" s="231" t="s">
        <v>470</v>
      </c>
      <c r="K18" s="231" t="s">
        <v>471</v>
      </c>
      <c r="L18" s="214"/>
    </row>
    <row r="19" spans="2:12" thickTop="1" thickBot="1">
      <c r="B19" s="229" t="s">
        <v>558</v>
      </c>
      <c r="C19" s="210">
        <v>1000</v>
      </c>
      <c r="D19" s="210"/>
      <c r="E19" s="210"/>
      <c r="F19" s="247">
        <v>5</v>
      </c>
      <c r="H19" s="229" t="str">
        <f t="shared" ref="H19:H25" si="4">B19</f>
        <v>Kitchen with equipment</v>
      </c>
      <c r="I19" s="210">
        <f t="shared" ref="I19:I25" si="5">C19/$F19</f>
        <v>200</v>
      </c>
      <c r="J19" s="210">
        <f t="shared" ref="J19:J25" si="6">IF($F19&gt;1,C19/$F19,0)+(D19/$F19)</f>
        <v>200</v>
      </c>
      <c r="K19" s="210">
        <f t="shared" ref="K19:K25" si="7">IF($F19&gt;2,C19/$F19,0)+IF($F19&gt;1,D19/$F19,0)+(E19/$F19)</f>
        <v>200</v>
      </c>
      <c r="L19" s="214"/>
    </row>
    <row r="20" spans="2:12" thickTop="1" thickBot="1">
      <c r="B20" s="229" t="s">
        <v>559</v>
      </c>
      <c r="C20" s="210">
        <v>600</v>
      </c>
      <c r="D20" s="210">
        <v>600</v>
      </c>
      <c r="E20" s="210"/>
      <c r="F20" s="247">
        <v>5</v>
      </c>
      <c r="H20" s="229" t="str">
        <f t="shared" si="4"/>
        <v>Fridge</v>
      </c>
      <c r="I20" s="210">
        <f t="shared" si="5"/>
        <v>120</v>
      </c>
      <c r="J20" s="210">
        <f t="shared" si="6"/>
        <v>240</v>
      </c>
      <c r="K20" s="210">
        <f t="shared" si="7"/>
        <v>240</v>
      </c>
      <c r="L20" s="214"/>
    </row>
    <row r="21" spans="2:12" thickTop="1" thickBot="1">
      <c r="B21" s="229" t="s">
        <v>560</v>
      </c>
      <c r="C21" s="210">
        <v>1500</v>
      </c>
      <c r="D21" s="210">
        <v>3000</v>
      </c>
      <c r="E21" s="210"/>
      <c r="F21" s="247">
        <v>5</v>
      </c>
      <c r="H21" s="229" t="str">
        <f t="shared" si="4"/>
        <v>Delivery motorbike</v>
      </c>
      <c r="I21" s="210">
        <f t="shared" si="5"/>
        <v>300</v>
      </c>
      <c r="J21" s="210">
        <f t="shared" si="6"/>
        <v>900</v>
      </c>
      <c r="K21" s="210">
        <f t="shared" si="7"/>
        <v>900</v>
      </c>
      <c r="L21" s="214"/>
    </row>
    <row r="22" spans="2:12" thickTop="1" thickBot="1">
      <c r="B22" s="229" t="s">
        <v>561</v>
      </c>
      <c r="C22" s="210">
        <v>600</v>
      </c>
      <c r="D22" s="210"/>
      <c r="E22" s="210"/>
      <c r="F22" s="247">
        <v>3</v>
      </c>
      <c r="H22" s="229" t="str">
        <f t="shared" si="4"/>
        <v>Transport boxes</v>
      </c>
      <c r="I22" s="210">
        <f t="shared" si="5"/>
        <v>200</v>
      </c>
      <c r="J22" s="210">
        <f t="shared" si="6"/>
        <v>200</v>
      </c>
      <c r="K22" s="210">
        <f t="shared" si="7"/>
        <v>200</v>
      </c>
      <c r="L22" s="214"/>
    </row>
    <row r="23" spans="2:12" thickTop="1" thickBot="1">
      <c r="B23" s="229"/>
      <c r="C23" s="210"/>
      <c r="D23" s="210"/>
      <c r="E23" s="210"/>
      <c r="F23" s="247">
        <v>1</v>
      </c>
      <c r="H23" s="229">
        <f t="shared" si="4"/>
        <v>0</v>
      </c>
      <c r="I23" s="210">
        <f t="shared" si="5"/>
        <v>0</v>
      </c>
      <c r="J23" s="210">
        <f t="shared" si="6"/>
        <v>0</v>
      </c>
      <c r="K23" s="210">
        <f t="shared" si="7"/>
        <v>0</v>
      </c>
      <c r="L23" s="214"/>
    </row>
    <row r="24" spans="2:12" thickTop="1" thickBot="1">
      <c r="B24" s="229"/>
      <c r="C24" s="210"/>
      <c r="D24" s="210"/>
      <c r="E24" s="210"/>
      <c r="F24" s="247">
        <v>1</v>
      </c>
      <c r="H24" s="229">
        <f t="shared" si="4"/>
        <v>0</v>
      </c>
      <c r="I24" s="210">
        <f t="shared" si="5"/>
        <v>0</v>
      </c>
      <c r="J24" s="210">
        <f t="shared" si="6"/>
        <v>0</v>
      </c>
      <c r="K24" s="210">
        <f t="shared" si="7"/>
        <v>0</v>
      </c>
      <c r="L24" s="214"/>
    </row>
    <row r="25" spans="2:12" thickTop="1" thickBot="1">
      <c r="B25" s="229"/>
      <c r="C25" s="210"/>
      <c r="D25" s="210"/>
      <c r="E25" s="210"/>
      <c r="F25" s="247">
        <v>1</v>
      </c>
      <c r="H25" s="229">
        <f t="shared" si="4"/>
        <v>0</v>
      </c>
      <c r="I25" s="210">
        <f t="shared" si="5"/>
        <v>0</v>
      </c>
      <c r="J25" s="210">
        <f t="shared" si="6"/>
        <v>0</v>
      </c>
      <c r="K25" s="210">
        <f t="shared" si="7"/>
        <v>0</v>
      </c>
      <c r="L25" s="214"/>
    </row>
    <row r="26" spans="2:12" thickTop="1" thickBot="1">
      <c r="B26" s="231" t="s">
        <v>19</v>
      </c>
      <c r="C26" s="225">
        <f>SUM(C19:C25)</f>
        <v>3700</v>
      </c>
      <c r="D26" s="225">
        <f>SUM(D19:D25)</f>
        <v>3600</v>
      </c>
      <c r="E26" s="225">
        <f>SUM(E19:E25)</f>
        <v>0</v>
      </c>
      <c r="F26" s="231" t="s">
        <v>19</v>
      </c>
      <c r="H26" s="231" t="s">
        <v>19</v>
      </c>
      <c r="I26" s="225">
        <f>SUM(I19:I25)</f>
        <v>820</v>
      </c>
      <c r="J26" s="225">
        <f>SUM(J19:J25)</f>
        <v>1540</v>
      </c>
      <c r="K26" s="225">
        <f>SUM(K19:K25)</f>
        <v>1540</v>
      </c>
      <c r="L26" s="214"/>
    </row>
    <row r="27" spans="2:12" ht="15"/>
    <row r="28" spans="2:12" ht="15"/>
  </sheetData>
  <sheetProtection password="CEBE" sheet="1" objects="1" scenarios="1"/>
  <dataValidations count="2">
    <dataValidation type="decimal" allowBlank="1" showInputMessage="1" showErrorMessage="1" sqref="C7:E13">
      <formula1>0</formula1>
      <formula2>10000000</formula2>
    </dataValidation>
    <dataValidation type="decimal" showInputMessage="1" showErrorMessage="1" sqref="F7:F13">
      <formula1>1</formula1>
      <formula2>10</formula2>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Y361"/>
  <sheetViews>
    <sheetView showGridLines="0" zoomScale="125" zoomScaleNormal="125" zoomScalePageLayoutView="125" workbookViewId="0">
      <selection activeCell="B8" sqref="B8:D11"/>
    </sheetView>
  </sheetViews>
  <sheetFormatPr baseColWidth="10" defaultColWidth="8.875" defaultRowHeight="15" x14ac:dyDescent="0"/>
  <cols>
    <col min="1" max="1" width="4.125" style="197" customWidth="1"/>
    <col min="2" max="2" width="21.5" style="202" customWidth="1"/>
    <col min="3" max="8" width="12" style="211" customWidth="1"/>
    <col min="9" max="11" width="12" style="202" customWidth="1"/>
    <col min="12" max="16384" width="8.875" style="202"/>
  </cols>
  <sheetData>
    <row r="1" spans="1:25" ht="40" customHeight="1">
      <c r="B1" s="198" t="s">
        <v>477</v>
      </c>
      <c r="C1" s="198"/>
      <c r="D1" s="198"/>
      <c r="E1" s="198"/>
      <c r="F1" s="198"/>
      <c r="G1" s="198"/>
      <c r="H1" s="198"/>
      <c r="I1" s="198"/>
    </row>
    <row r="2" spans="1:25" ht="141" customHeight="1">
      <c r="B2" s="199"/>
      <c r="C2" s="200"/>
      <c r="D2" s="200"/>
      <c r="E2" s="200"/>
      <c r="F2" s="200"/>
      <c r="G2" s="200"/>
      <c r="H2" s="200"/>
      <c r="I2" s="199"/>
    </row>
    <row r="3" spans="1:25" ht="17" customHeight="1" thickBot="1">
      <c r="B3" s="198"/>
      <c r="C3" s="201"/>
      <c r="D3" s="201"/>
      <c r="E3" s="201"/>
      <c r="F3" s="201"/>
      <c r="G3" s="202"/>
      <c r="H3" s="202"/>
    </row>
    <row r="4" spans="1:25" s="211" customFormat="1" ht="17" thickTop="1" thickBot="1">
      <c r="A4" s="235"/>
      <c r="B4" s="203" t="s">
        <v>490</v>
      </c>
      <c r="C4" s="204"/>
      <c r="D4" s="204"/>
      <c r="E4" s="204"/>
      <c r="F4" s="204"/>
      <c r="G4" s="202"/>
      <c r="H4" s="202"/>
      <c r="I4" s="202"/>
      <c r="J4" s="202"/>
      <c r="K4" s="202"/>
      <c r="L4" s="202"/>
      <c r="M4" s="202"/>
      <c r="N4" s="202"/>
      <c r="O4" s="202"/>
      <c r="P4" s="202"/>
      <c r="Q4" s="202"/>
      <c r="R4" s="202"/>
      <c r="S4" s="202"/>
      <c r="T4" s="202"/>
      <c r="U4" s="202"/>
      <c r="V4" s="202"/>
      <c r="W4" s="202"/>
      <c r="X4" s="202"/>
      <c r="Y4" s="202"/>
    </row>
    <row r="5" spans="1:25" ht="17" thickTop="1" thickBot="1">
      <c r="A5" s="235"/>
      <c r="B5" s="205"/>
      <c r="C5" s="198"/>
      <c r="D5" s="198"/>
      <c r="E5" s="198"/>
      <c r="F5" s="198"/>
      <c r="G5" s="198"/>
      <c r="H5" s="198"/>
      <c r="I5" s="198"/>
      <c r="J5" s="206"/>
    </row>
    <row r="6" spans="1:25" ht="17" thickTop="1" thickBot="1">
      <c r="A6" s="235"/>
      <c r="B6" s="236"/>
      <c r="C6" s="349" t="s">
        <v>523</v>
      </c>
      <c r="D6" s="350"/>
      <c r="E6" s="351"/>
      <c r="F6" s="349" t="s">
        <v>524</v>
      </c>
      <c r="G6" s="350"/>
      <c r="H6" s="351"/>
      <c r="I6" s="349" t="s">
        <v>525</v>
      </c>
      <c r="J6" s="350"/>
      <c r="K6" s="351"/>
    </row>
    <row r="7" spans="1:25" ht="17" thickTop="1" thickBot="1">
      <c r="A7" s="235"/>
      <c r="B7" s="237" t="s">
        <v>506</v>
      </c>
      <c r="C7" s="275" t="s">
        <v>522</v>
      </c>
      <c r="D7" s="275" t="s">
        <v>521</v>
      </c>
      <c r="E7" s="275" t="s">
        <v>19</v>
      </c>
      <c r="F7" s="275" t="s">
        <v>522</v>
      </c>
      <c r="G7" s="275" t="s">
        <v>521</v>
      </c>
      <c r="H7" s="275" t="s">
        <v>19</v>
      </c>
      <c r="I7" s="275" t="s">
        <v>522</v>
      </c>
      <c r="J7" s="275" t="s">
        <v>521</v>
      </c>
      <c r="K7" s="275" t="s">
        <v>19</v>
      </c>
    </row>
    <row r="8" spans="1:25" ht="17" thickTop="1" thickBot="1">
      <c r="A8" s="235"/>
      <c r="B8" s="234" t="s">
        <v>507</v>
      </c>
      <c r="C8" s="295"/>
      <c r="D8" s="300"/>
      <c r="E8" s="296">
        <f>C8*D8</f>
        <v>0</v>
      </c>
      <c r="F8" s="295"/>
      <c r="G8" s="287"/>
      <c r="H8" s="296">
        <f t="shared" ref="H8:H11" si="0">F8*G8</f>
        <v>0</v>
      </c>
      <c r="I8" s="295"/>
      <c r="J8" s="287"/>
      <c r="K8" s="296">
        <f t="shared" ref="K8:K11" si="1">I8*J8</f>
        <v>0</v>
      </c>
    </row>
    <row r="9" spans="1:25" ht="17" thickTop="1" thickBot="1">
      <c r="A9" s="235"/>
      <c r="B9" s="234" t="s">
        <v>508</v>
      </c>
      <c r="C9" s="295"/>
      <c r="D9" s="287"/>
      <c r="E9" s="296">
        <f t="shared" ref="E9:E11" si="2">C9*D9</f>
        <v>0</v>
      </c>
      <c r="F9" s="295"/>
      <c r="G9" s="287"/>
      <c r="H9" s="296">
        <f t="shared" si="0"/>
        <v>0</v>
      </c>
      <c r="I9" s="295"/>
      <c r="J9" s="287"/>
      <c r="K9" s="296">
        <f t="shared" si="1"/>
        <v>0</v>
      </c>
    </row>
    <row r="10" spans="1:25" ht="17" thickTop="1" thickBot="1">
      <c r="A10" s="235"/>
      <c r="B10" s="234" t="s">
        <v>509</v>
      </c>
      <c r="C10" s="295"/>
      <c r="D10" s="287"/>
      <c r="E10" s="296">
        <f t="shared" si="2"/>
        <v>0</v>
      </c>
      <c r="F10" s="295"/>
      <c r="G10" s="287"/>
      <c r="H10" s="296">
        <f t="shared" si="0"/>
        <v>0</v>
      </c>
      <c r="I10" s="295"/>
      <c r="J10" s="287"/>
      <c r="K10" s="296">
        <f t="shared" si="1"/>
        <v>0</v>
      </c>
    </row>
    <row r="11" spans="1:25" ht="17" thickTop="1" thickBot="1">
      <c r="A11" s="235"/>
      <c r="B11" s="234" t="s">
        <v>510</v>
      </c>
      <c r="C11" s="295"/>
      <c r="D11" s="287"/>
      <c r="E11" s="296">
        <f t="shared" si="2"/>
        <v>0</v>
      </c>
      <c r="F11" s="295"/>
      <c r="G11" s="287"/>
      <c r="H11" s="296">
        <f t="shared" si="0"/>
        <v>0</v>
      </c>
      <c r="I11" s="295"/>
      <c r="J11" s="287"/>
      <c r="K11" s="296">
        <f t="shared" si="1"/>
        <v>0</v>
      </c>
    </row>
    <row r="12" spans="1:25" ht="17" thickTop="1" thickBot="1">
      <c r="A12" s="235"/>
      <c r="B12" s="237" t="s">
        <v>19</v>
      </c>
      <c r="C12" s="212"/>
      <c r="D12" s="212"/>
      <c r="E12" s="298">
        <f>SUM(E8:E11)</f>
        <v>0</v>
      </c>
      <c r="F12" s="212"/>
      <c r="G12" s="212"/>
      <c r="H12" s="297">
        <f t="shared" ref="H12" si="3">SUM(H8:H11)</f>
        <v>0</v>
      </c>
      <c r="I12" s="212"/>
      <c r="J12" s="212"/>
      <c r="K12" s="297">
        <f t="shared" ref="K12" si="4">SUM(K8:K11)</f>
        <v>0</v>
      </c>
    </row>
    <row r="13" spans="1:25" ht="17" thickTop="1" thickBot="1">
      <c r="A13" s="235"/>
      <c r="B13" s="209"/>
      <c r="C13" s="212"/>
      <c r="D13" s="228"/>
      <c r="E13" s="228"/>
      <c r="F13" s="228"/>
      <c r="G13" s="198"/>
      <c r="H13" s="209"/>
      <c r="I13" s="208"/>
      <c r="J13" s="206"/>
    </row>
    <row r="14" spans="1:25" ht="17" thickTop="1" thickBot="1">
      <c r="A14" s="235"/>
      <c r="B14" s="343" t="s">
        <v>494</v>
      </c>
      <c r="C14" s="240"/>
      <c r="D14" s="241"/>
      <c r="E14" s="241"/>
      <c r="F14" s="241"/>
      <c r="G14" s="242"/>
      <c r="H14" s="240"/>
      <c r="I14" s="208"/>
      <c r="J14" s="243"/>
      <c r="K14" s="244"/>
    </row>
    <row r="15" spans="1:25" ht="17" thickTop="1" thickBot="1">
      <c r="A15" s="235"/>
      <c r="B15" s="240"/>
      <c r="C15" s="240"/>
      <c r="D15" s="241"/>
      <c r="E15" s="241"/>
      <c r="F15" s="241"/>
      <c r="G15" s="242"/>
      <c r="H15" s="240"/>
      <c r="I15" s="208"/>
      <c r="J15" s="243"/>
      <c r="K15" s="244"/>
    </row>
    <row r="16" spans="1:25" ht="17" thickTop="1" thickBot="1">
      <c r="A16" s="235"/>
      <c r="B16" s="245"/>
      <c r="C16" s="352" t="s">
        <v>523</v>
      </c>
      <c r="D16" s="353"/>
      <c r="E16" s="354"/>
      <c r="F16" s="352" t="s">
        <v>524</v>
      </c>
      <c r="G16" s="353"/>
      <c r="H16" s="354"/>
      <c r="I16" s="352" t="s">
        <v>525</v>
      </c>
      <c r="J16" s="353"/>
      <c r="K16" s="354"/>
    </row>
    <row r="17" spans="1:11" ht="17" thickTop="1" thickBot="1">
      <c r="A17" s="235"/>
      <c r="B17" s="246" t="s">
        <v>506</v>
      </c>
      <c r="C17" s="289" t="s">
        <v>522</v>
      </c>
      <c r="D17" s="290" t="s">
        <v>521</v>
      </c>
      <c r="E17" s="290" t="s">
        <v>19</v>
      </c>
      <c r="F17" s="290" t="s">
        <v>522</v>
      </c>
      <c r="G17" s="290" t="s">
        <v>521</v>
      </c>
      <c r="H17" s="290" t="s">
        <v>19</v>
      </c>
      <c r="I17" s="290" t="s">
        <v>522</v>
      </c>
      <c r="J17" s="290" t="s">
        <v>521</v>
      </c>
      <c r="K17" s="290" t="s">
        <v>19</v>
      </c>
    </row>
    <row r="18" spans="1:11" ht="17" thickTop="1" thickBot="1">
      <c r="A18" s="235"/>
      <c r="B18" s="245" t="s">
        <v>562</v>
      </c>
      <c r="C18" s="284">
        <v>1</v>
      </c>
      <c r="D18" s="245">
        <f>SALES!D18</f>
        <v>10000</v>
      </c>
      <c r="E18" s="284">
        <f>C18*D18</f>
        <v>10000</v>
      </c>
      <c r="F18" s="284">
        <v>1</v>
      </c>
      <c r="G18" s="245">
        <f>SALES!G18</f>
        <v>15000</v>
      </c>
      <c r="H18" s="284">
        <f t="shared" ref="H18:H21" si="5">F18*G18</f>
        <v>15000</v>
      </c>
      <c r="I18" s="284">
        <v>1</v>
      </c>
      <c r="J18" s="245">
        <f>SALES!J18</f>
        <v>20000</v>
      </c>
      <c r="K18" s="284">
        <f t="shared" ref="K18:K21" si="6">I18*J18</f>
        <v>20000</v>
      </c>
    </row>
    <row r="19" spans="1:11" ht="17" thickTop="1" thickBot="1">
      <c r="A19" s="235"/>
      <c r="B19" s="245" t="s">
        <v>563</v>
      </c>
      <c r="C19" s="284">
        <v>1.5</v>
      </c>
      <c r="D19" s="245">
        <f>SALES!D19</f>
        <v>6000</v>
      </c>
      <c r="E19" s="284">
        <f t="shared" ref="E19:E21" si="7">C19*D19</f>
        <v>9000</v>
      </c>
      <c r="F19" s="284">
        <v>1.5</v>
      </c>
      <c r="G19" s="245">
        <f>SALES!G19</f>
        <v>10000</v>
      </c>
      <c r="H19" s="284">
        <f t="shared" si="5"/>
        <v>15000</v>
      </c>
      <c r="I19" s="284">
        <v>1.5</v>
      </c>
      <c r="J19" s="245">
        <f>SALES!J19</f>
        <v>12000</v>
      </c>
      <c r="K19" s="284">
        <f t="shared" si="6"/>
        <v>18000</v>
      </c>
    </row>
    <row r="20" spans="1:11" ht="17" thickTop="1" thickBot="1">
      <c r="A20" s="235"/>
      <c r="B20" s="245"/>
      <c r="C20" s="284"/>
      <c r="D20" s="245"/>
      <c r="E20" s="284">
        <f t="shared" si="7"/>
        <v>0</v>
      </c>
      <c r="F20" s="284"/>
      <c r="G20" s="245"/>
      <c r="H20" s="284">
        <f t="shared" si="5"/>
        <v>0</v>
      </c>
      <c r="I20" s="284"/>
      <c r="J20" s="245"/>
      <c r="K20" s="284">
        <f t="shared" si="6"/>
        <v>0</v>
      </c>
    </row>
    <row r="21" spans="1:11" ht="17" thickTop="1" thickBot="1">
      <c r="A21" s="235"/>
      <c r="B21" s="245"/>
      <c r="C21" s="284"/>
      <c r="D21" s="245"/>
      <c r="E21" s="284">
        <f t="shared" si="7"/>
        <v>0</v>
      </c>
      <c r="F21" s="284"/>
      <c r="G21" s="245"/>
      <c r="H21" s="284">
        <f t="shared" si="5"/>
        <v>0</v>
      </c>
      <c r="I21" s="284"/>
      <c r="J21" s="245"/>
      <c r="K21" s="284">
        <f t="shared" si="6"/>
        <v>0</v>
      </c>
    </row>
    <row r="22" spans="1:11" ht="17" thickTop="1" thickBot="1">
      <c r="A22" s="235"/>
      <c r="B22" s="246" t="s">
        <v>19</v>
      </c>
      <c r="C22" s="240"/>
      <c r="D22" s="240"/>
      <c r="E22" s="285">
        <f>SUM(E18:E21)</f>
        <v>19000</v>
      </c>
      <c r="F22" s="240"/>
      <c r="G22" s="240"/>
      <c r="H22" s="285">
        <f t="shared" ref="H22" si="8">SUM(H18:H21)</f>
        <v>30000</v>
      </c>
      <c r="I22" s="240"/>
      <c r="J22" s="240"/>
      <c r="K22" s="285">
        <f t="shared" ref="K22" si="9">SUM(K18:K21)</f>
        <v>38000</v>
      </c>
    </row>
    <row r="23" spans="1:11" ht="17" thickTop="1" thickBot="1">
      <c r="A23" s="235"/>
      <c r="B23" s="209"/>
      <c r="C23" s="212"/>
      <c r="D23" s="228"/>
      <c r="E23" s="228"/>
      <c r="F23" s="228"/>
      <c r="G23" s="198"/>
      <c r="H23" s="209"/>
      <c r="I23" s="208"/>
      <c r="J23" s="206"/>
    </row>
    <row r="24" spans="1:11" ht="17" thickTop="1" thickBot="1">
      <c r="A24" s="235"/>
      <c r="B24" s="209"/>
      <c r="C24" s="212"/>
      <c r="D24" s="228"/>
      <c r="E24" s="228"/>
      <c r="F24" s="228"/>
      <c r="G24" s="198"/>
      <c r="H24" s="209"/>
      <c r="I24" s="208"/>
      <c r="J24" s="206"/>
    </row>
    <row r="25" spans="1:11" ht="17" thickTop="1" thickBot="1">
      <c r="A25" s="235"/>
      <c r="B25" s="209"/>
      <c r="C25" s="212"/>
      <c r="D25" s="228"/>
      <c r="E25" s="228"/>
      <c r="F25" s="228"/>
      <c r="G25" s="198"/>
      <c r="H25" s="209"/>
      <c r="I25" s="208"/>
      <c r="J25" s="206"/>
    </row>
    <row r="26" spans="1:11" ht="17" thickTop="1" thickBot="1">
      <c r="A26" s="235"/>
      <c r="B26" s="209"/>
      <c r="C26" s="212"/>
      <c r="D26" s="228"/>
      <c r="E26" s="228"/>
      <c r="F26" s="228"/>
      <c r="G26" s="198"/>
      <c r="H26" s="209"/>
      <c r="I26" s="208"/>
      <c r="J26" s="206"/>
    </row>
    <row r="27" spans="1:11" ht="17" thickTop="1" thickBot="1">
      <c r="A27" s="235"/>
      <c r="B27" s="209"/>
      <c r="C27" s="212"/>
      <c r="D27" s="228"/>
      <c r="E27" s="228"/>
      <c r="F27" s="228"/>
      <c r="G27" s="198"/>
      <c r="H27" s="209"/>
      <c r="I27" s="208"/>
      <c r="J27" s="206"/>
    </row>
    <row r="28" spans="1:11" ht="17" thickTop="1" thickBot="1">
      <c r="A28" s="235"/>
      <c r="B28" s="209"/>
      <c r="C28" s="212"/>
      <c r="D28" s="228"/>
      <c r="E28" s="228"/>
      <c r="F28" s="228"/>
      <c r="G28" s="198"/>
      <c r="H28" s="209"/>
      <c r="I28" s="208"/>
      <c r="J28" s="206"/>
    </row>
    <row r="29" spans="1:11" ht="17" thickTop="1" thickBot="1">
      <c r="A29" s="235"/>
      <c r="B29" s="209"/>
      <c r="C29" s="212"/>
      <c r="D29" s="228"/>
      <c r="E29" s="228"/>
      <c r="F29" s="228"/>
      <c r="G29" s="198"/>
      <c r="H29" s="209"/>
      <c r="I29" s="208"/>
      <c r="J29" s="206"/>
    </row>
    <row r="30" spans="1:11" ht="17" thickTop="1" thickBot="1">
      <c r="A30" s="235"/>
      <c r="B30" s="209"/>
      <c r="C30" s="212"/>
      <c r="D30" s="228"/>
      <c r="E30" s="228"/>
      <c r="F30" s="228"/>
      <c r="G30" s="198"/>
      <c r="H30" s="209"/>
      <c r="I30" s="208"/>
      <c r="J30" s="206"/>
    </row>
    <row r="31" spans="1:11" ht="17" thickTop="1" thickBot="1">
      <c r="A31" s="235"/>
      <c r="B31" s="209"/>
      <c r="C31" s="212"/>
      <c r="D31" s="228"/>
      <c r="E31" s="228"/>
      <c r="F31" s="228"/>
      <c r="G31" s="198"/>
      <c r="H31" s="209"/>
      <c r="I31" s="208"/>
      <c r="J31" s="206"/>
    </row>
    <row r="32" spans="1:11" ht="17" thickTop="1" thickBot="1">
      <c r="A32" s="235"/>
      <c r="B32" s="209"/>
      <c r="C32" s="212"/>
      <c r="D32" s="228"/>
      <c r="E32" s="228"/>
      <c r="F32" s="228"/>
      <c r="G32" s="198"/>
      <c r="H32" s="209"/>
      <c r="I32" s="208"/>
      <c r="J32" s="206"/>
    </row>
    <row r="33" spans="1:10" ht="17" thickTop="1" thickBot="1">
      <c r="A33" s="235"/>
      <c r="B33" s="209"/>
      <c r="C33" s="212"/>
      <c r="D33" s="228"/>
      <c r="E33" s="228"/>
      <c r="F33" s="228"/>
      <c r="G33" s="198"/>
      <c r="H33" s="209"/>
      <c r="I33" s="208"/>
      <c r="J33" s="206"/>
    </row>
    <row r="34" spans="1:10" ht="17" thickTop="1" thickBot="1">
      <c r="A34" s="235"/>
      <c r="B34" s="209"/>
      <c r="C34" s="212"/>
      <c r="D34" s="228"/>
      <c r="E34" s="228"/>
      <c r="F34" s="228"/>
      <c r="G34" s="198"/>
      <c r="H34" s="209"/>
      <c r="I34" s="208"/>
      <c r="J34" s="206"/>
    </row>
    <row r="35" spans="1:10" ht="17" thickTop="1" thickBot="1">
      <c r="A35" s="235"/>
      <c r="B35" s="209"/>
      <c r="C35" s="212"/>
      <c r="D35" s="228"/>
      <c r="E35" s="228"/>
      <c r="F35" s="228"/>
      <c r="G35" s="198"/>
      <c r="H35" s="209"/>
      <c r="I35" s="208"/>
      <c r="J35" s="206"/>
    </row>
    <row r="36" spans="1:10" ht="17" thickTop="1" thickBot="1">
      <c r="A36" s="235"/>
      <c r="B36" s="209"/>
      <c r="C36" s="212"/>
      <c r="D36" s="228"/>
      <c r="E36" s="228"/>
      <c r="F36" s="228"/>
      <c r="G36" s="198"/>
      <c r="H36" s="209"/>
      <c r="I36" s="208"/>
      <c r="J36" s="206"/>
    </row>
    <row r="37" spans="1:10" ht="17" thickTop="1" thickBot="1">
      <c r="A37" s="235"/>
      <c r="B37" s="209"/>
      <c r="C37" s="212"/>
      <c r="D37" s="228"/>
      <c r="E37" s="228"/>
      <c r="F37" s="228"/>
      <c r="G37" s="198"/>
      <c r="H37" s="209"/>
      <c r="I37" s="208"/>
      <c r="J37" s="206"/>
    </row>
    <row r="38" spans="1:10" ht="17" thickTop="1" thickBot="1">
      <c r="A38" s="235"/>
      <c r="B38" s="209"/>
      <c r="C38" s="212"/>
      <c r="D38" s="228"/>
      <c r="E38" s="228"/>
      <c r="F38" s="228"/>
      <c r="G38" s="198"/>
      <c r="H38" s="209"/>
      <c r="I38" s="208"/>
      <c r="J38" s="206"/>
    </row>
    <row r="39" spans="1:10" ht="17" thickTop="1" thickBot="1">
      <c r="A39" s="235"/>
      <c r="B39" s="209"/>
      <c r="C39" s="212"/>
      <c r="D39" s="228"/>
      <c r="E39" s="228"/>
      <c r="F39" s="228"/>
      <c r="G39" s="198"/>
      <c r="H39" s="209"/>
      <c r="I39" s="208"/>
      <c r="J39" s="206"/>
    </row>
    <row r="40" spans="1:10" ht="17" thickTop="1" thickBot="1">
      <c r="A40" s="235"/>
      <c r="B40" s="209"/>
      <c r="C40" s="212"/>
      <c r="D40" s="228"/>
      <c r="E40" s="228"/>
      <c r="F40" s="228"/>
      <c r="G40" s="198"/>
      <c r="H40" s="209"/>
      <c r="I40" s="208"/>
      <c r="J40" s="206"/>
    </row>
    <row r="41" spans="1:10" ht="17" thickTop="1" thickBot="1">
      <c r="A41" s="235"/>
      <c r="B41" s="209"/>
      <c r="C41" s="212"/>
      <c r="D41" s="228"/>
      <c r="E41" s="228"/>
      <c r="F41" s="228"/>
      <c r="G41" s="198"/>
      <c r="H41" s="209"/>
      <c r="I41" s="208"/>
      <c r="J41" s="206"/>
    </row>
    <row r="42" spans="1:10" ht="17" thickTop="1" thickBot="1">
      <c r="A42" s="235"/>
      <c r="B42" s="209"/>
      <c r="C42" s="212"/>
      <c r="D42" s="228"/>
      <c r="E42" s="228"/>
      <c r="F42" s="228"/>
      <c r="G42" s="198"/>
      <c r="H42" s="209"/>
      <c r="I42" s="208"/>
      <c r="J42" s="206"/>
    </row>
    <row r="43" spans="1:10" ht="17" thickTop="1" thickBot="1">
      <c r="A43" s="235"/>
      <c r="B43" s="209"/>
      <c r="C43" s="212"/>
      <c r="D43" s="228"/>
      <c r="E43" s="228"/>
      <c r="F43" s="228"/>
      <c r="G43" s="198"/>
      <c r="H43" s="209"/>
      <c r="I43" s="208"/>
      <c r="J43" s="206"/>
    </row>
    <row r="44" spans="1:10" ht="17" thickTop="1" thickBot="1">
      <c r="A44" s="235"/>
      <c r="B44" s="209"/>
      <c r="C44" s="212"/>
      <c r="D44" s="228"/>
      <c r="E44" s="228"/>
      <c r="F44" s="228"/>
      <c r="G44" s="198"/>
      <c r="H44" s="209"/>
      <c r="I44" s="208"/>
      <c r="J44" s="206"/>
    </row>
    <row r="45" spans="1:10" ht="17" thickTop="1" thickBot="1">
      <c r="A45" s="235"/>
      <c r="B45" s="209"/>
      <c r="C45" s="212"/>
      <c r="D45" s="228"/>
      <c r="E45" s="228"/>
      <c r="F45" s="228"/>
      <c r="G45" s="198"/>
      <c r="H45" s="209"/>
      <c r="I45" s="208"/>
      <c r="J45" s="206"/>
    </row>
    <row r="46" spans="1:10" ht="17" thickTop="1" thickBot="1">
      <c r="A46" s="235"/>
      <c r="B46" s="209"/>
      <c r="C46" s="212"/>
      <c r="D46" s="228"/>
      <c r="E46" s="228"/>
      <c r="F46" s="228"/>
      <c r="G46" s="198"/>
      <c r="H46" s="209"/>
      <c r="I46" s="208"/>
      <c r="J46" s="206"/>
    </row>
    <row r="47" spans="1:10" ht="17" thickTop="1" thickBot="1">
      <c r="A47" s="235"/>
      <c r="B47" s="209"/>
      <c r="C47" s="212"/>
      <c r="D47" s="228"/>
      <c r="E47" s="228"/>
      <c r="F47" s="228"/>
      <c r="G47" s="198"/>
      <c r="H47" s="209"/>
      <c r="I47" s="208"/>
      <c r="J47" s="206"/>
    </row>
    <row r="48" spans="1:10" ht="17" thickTop="1" thickBot="1">
      <c r="A48" s="235"/>
      <c r="B48" s="209"/>
      <c r="C48" s="212"/>
      <c r="D48" s="228"/>
      <c r="E48" s="228"/>
      <c r="F48" s="228"/>
      <c r="G48" s="198"/>
      <c r="H48" s="209"/>
      <c r="I48" s="208"/>
      <c r="J48" s="206"/>
    </row>
    <row r="49" spans="1:10" ht="17" thickTop="1" thickBot="1">
      <c r="A49" s="235"/>
      <c r="B49" s="209"/>
      <c r="C49" s="212"/>
      <c r="D49" s="228"/>
      <c r="E49" s="228"/>
      <c r="F49" s="228"/>
      <c r="G49" s="198"/>
      <c r="H49" s="209"/>
      <c r="I49" s="208"/>
      <c r="J49" s="206"/>
    </row>
    <row r="50" spans="1:10" ht="17" thickTop="1" thickBot="1">
      <c r="A50" s="235"/>
      <c r="B50" s="209"/>
      <c r="C50" s="212"/>
      <c r="D50" s="228"/>
      <c r="E50" s="228"/>
      <c r="F50" s="228"/>
      <c r="G50" s="198"/>
      <c r="H50" s="209"/>
      <c r="I50" s="208"/>
      <c r="J50" s="206"/>
    </row>
    <row r="51" spans="1:10" ht="17" thickTop="1" thickBot="1">
      <c r="A51" s="235"/>
      <c r="B51" s="209"/>
      <c r="C51" s="212"/>
      <c r="D51" s="228"/>
      <c r="E51" s="228"/>
      <c r="F51" s="228"/>
      <c r="G51" s="198"/>
      <c r="H51" s="209"/>
      <c r="I51" s="208"/>
      <c r="J51" s="206"/>
    </row>
    <row r="52" spans="1:10" ht="17" thickTop="1" thickBot="1">
      <c r="A52" s="235"/>
      <c r="B52" s="209"/>
      <c r="C52" s="212"/>
      <c r="D52" s="228"/>
      <c r="E52" s="228"/>
      <c r="F52" s="228"/>
      <c r="G52" s="198"/>
      <c r="H52" s="209"/>
      <c r="I52" s="208"/>
      <c r="J52" s="206"/>
    </row>
    <row r="53" spans="1:10" ht="17" thickTop="1" thickBot="1">
      <c r="A53" s="235"/>
      <c r="B53" s="209"/>
      <c r="C53" s="212"/>
      <c r="D53" s="228"/>
      <c r="E53" s="228"/>
      <c r="F53" s="228"/>
      <c r="G53" s="198"/>
      <c r="H53" s="209"/>
      <c r="I53" s="208"/>
      <c r="J53" s="206"/>
    </row>
    <row r="54" spans="1:10" ht="17" thickTop="1" thickBot="1">
      <c r="A54" s="235"/>
      <c r="B54" s="209"/>
      <c r="C54" s="212"/>
      <c r="D54" s="228"/>
      <c r="E54" s="228"/>
      <c r="F54" s="228"/>
      <c r="G54" s="198"/>
      <c r="H54" s="209"/>
      <c r="I54" s="208"/>
      <c r="J54" s="206"/>
    </row>
    <row r="55" spans="1:10" ht="17" thickTop="1" thickBot="1">
      <c r="A55" s="235"/>
      <c r="B55" s="209"/>
      <c r="C55" s="212"/>
      <c r="D55" s="228"/>
      <c r="E55" s="228"/>
      <c r="F55" s="228"/>
      <c r="G55" s="198"/>
      <c r="H55" s="209"/>
      <c r="I55" s="208"/>
      <c r="J55" s="206"/>
    </row>
    <row r="56" spans="1:10" ht="17" thickTop="1" thickBot="1">
      <c r="A56" s="235"/>
      <c r="B56" s="209"/>
      <c r="C56" s="212"/>
      <c r="D56" s="228"/>
      <c r="E56" s="228"/>
      <c r="F56" s="228"/>
      <c r="G56" s="198"/>
      <c r="H56" s="209"/>
      <c r="I56" s="208"/>
      <c r="J56" s="206"/>
    </row>
    <row r="57" spans="1:10" ht="17" thickTop="1" thickBot="1">
      <c r="A57" s="235"/>
      <c r="B57" s="209"/>
      <c r="C57" s="212"/>
      <c r="D57" s="228"/>
      <c r="E57" s="228"/>
      <c r="F57" s="228"/>
      <c r="G57" s="198"/>
      <c r="H57" s="209"/>
      <c r="I57" s="208"/>
      <c r="J57" s="206"/>
    </row>
    <row r="58" spans="1:10" ht="17" thickTop="1" thickBot="1">
      <c r="A58" s="235"/>
      <c r="B58" s="209"/>
      <c r="C58" s="212"/>
      <c r="D58" s="228"/>
      <c r="E58" s="228"/>
      <c r="F58" s="228"/>
      <c r="G58" s="198"/>
      <c r="H58" s="209"/>
      <c r="I58" s="208"/>
      <c r="J58" s="206"/>
    </row>
    <row r="59" spans="1:10" ht="17" thickTop="1" thickBot="1">
      <c r="A59" s="235"/>
      <c r="B59" s="209"/>
      <c r="C59" s="212"/>
      <c r="D59" s="228"/>
      <c r="E59" s="228"/>
      <c r="F59" s="228"/>
      <c r="G59" s="198"/>
      <c r="H59" s="209"/>
      <c r="I59" s="208"/>
      <c r="J59" s="206"/>
    </row>
    <row r="60" spans="1:10" ht="17" thickTop="1" thickBot="1">
      <c r="A60" s="235"/>
      <c r="B60" s="209"/>
      <c r="C60" s="212"/>
      <c r="D60" s="228"/>
      <c r="E60" s="228"/>
      <c r="F60" s="228"/>
      <c r="G60" s="198"/>
      <c r="H60" s="209"/>
      <c r="I60" s="208"/>
      <c r="J60" s="206"/>
    </row>
    <row r="61" spans="1:10" ht="17" thickTop="1" thickBot="1">
      <c r="A61" s="235"/>
      <c r="B61" s="209"/>
      <c r="C61" s="212"/>
      <c r="D61" s="228"/>
      <c r="E61" s="228"/>
      <c r="F61" s="228"/>
      <c r="G61" s="198"/>
      <c r="H61" s="209"/>
      <c r="I61" s="208"/>
      <c r="J61" s="206"/>
    </row>
    <row r="62" spans="1:10" ht="17" thickTop="1" thickBot="1">
      <c r="A62" s="235"/>
      <c r="B62" s="209"/>
      <c r="C62" s="212"/>
      <c r="D62" s="228"/>
      <c r="E62" s="228"/>
      <c r="F62" s="228"/>
      <c r="G62" s="198"/>
      <c r="H62" s="209"/>
      <c r="I62" s="208"/>
      <c r="J62" s="206"/>
    </row>
    <row r="63" spans="1:10" ht="17" thickTop="1" thickBot="1">
      <c r="A63" s="235"/>
      <c r="B63" s="209"/>
      <c r="C63" s="212"/>
      <c r="D63" s="228"/>
      <c r="E63" s="228"/>
      <c r="F63" s="228"/>
      <c r="G63" s="198"/>
      <c r="H63" s="209"/>
      <c r="I63" s="208"/>
      <c r="J63" s="206"/>
    </row>
    <row r="64" spans="1:10" ht="17" thickTop="1" thickBot="1">
      <c r="A64" s="235"/>
      <c r="B64" s="209"/>
      <c r="C64" s="212"/>
      <c r="D64" s="228"/>
      <c r="E64" s="228"/>
      <c r="F64" s="228"/>
      <c r="G64" s="198"/>
      <c r="H64" s="209"/>
      <c r="I64" s="208"/>
      <c r="J64" s="206"/>
    </row>
    <row r="65" spans="1:10" ht="17" thickTop="1" thickBot="1">
      <c r="A65" s="235"/>
      <c r="B65" s="209"/>
      <c r="C65" s="212"/>
      <c r="D65" s="228"/>
      <c r="E65" s="228"/>
      <c r="F65" s="228"/>
      <c r="G65" s="198"/>
      <c r="H65" s="209"/>
      <c r="I65" s="208"/>
      <c r="J65" s="206"/>
    </row>
    <row r="66" spans="1:10" ht="17" thickTop="1" thickBot="1">
      <c r="A66" s="235"/>
      <c r="B66" s="209"/>
      <c r="C66" s="212"/>
      <c r="D66" s="228"/>
      <c r="E66" s="228"/>
      <c r="F66" s="228"/>
      <c r="G66" s="198"/>
      <c r="H66" s="209"/>
      <c r="I66" s="208"/>
      <c r="J66" s="206"/>
    </row>
    <row r="67" spans="1:10" ht="17" thickTop="1" thickBot="1">
      <c r="A67" s="235"/>
      <c r="B67" s="209"/>
      <c r="C67" s="212"/>
      <c r="D67" s="228"/>
      <c r="E67" s="228"/>
      <c r="F67" s="228"/>
      <c r="G67" s="198"/>
      <c r="H67" s="209"/>
      <c r="I67" s="208"/>
      <c r="J67" s="206"/>
    </row>
    <row r="68" spans="1:10" ht="17" thickTop="1" thickBot="1">
      <c r="A68" s="235"/>
      <c r="B68" s="209"/>
      <c r="C68" s="212"/>
      <c r="D68" s="228"/>
      <c r="E68" s="228"/>
      <c r="F68" s="228"/>
      <c r="G68" s="198"/>
      <c r="H68" s="209"/>
      <c r="I68" s="208"/>
      <c r="J68" s="206"/>
    </row>
    <row r="69" spans="1:10" ht="17" thickTop="1" thickBot="1">
      <c r="A69" s="235"/>
      <c r="B69" s="209"/>
      <c r="C69" s="212"/>
      <c r="D69" s="228"/>
      <c r="E69" s="228"/>
      <c r="F69" s="228"/>
      <c r="G69" s="198"/>
      <c r="H69" s="209"/>
      <c r="I69" s="208"/>
      <c r="J69" s="206"/>
    </row>
    <row r="70" spans="1:10" ht="17" thickTop="1" thickBot="1">
      <c r="A70" s="235"/>
      <c r="B70" s="209"/>
      <c r="C70" s="212"/>
      <c r="D70" s="228"/>
      <c r="E70" s="228"/>
      <c r="F70" s="228"/>
      <c r="G70" s="198"/>
      <c r="H70" s="209"/>
      <c r="I70" s="208"/>
      <c r="J70" s="206"/>
    </row>
    <row r="71" spans="1:10" ht="17" thickTop="1" thickBot="1">
      <c r="A71" s="235"/>
      <c r="B71" s="209"/>
      <c r="C71" s="212"/>
      <c r="D71" s="228"/>
      <c r="E71" s="228"/>
      <c r="F71" s="228"/>
      <c r="G71" s="198"/>
      <c r="H71" s="209"/>
      <c r="I71" s="208"/>
      <c r="J71" s="206"/>
    </row>
    <row r="72" spans="1:10" ht="17" thickTop="1" thickBot="1">
      <c r="A72" s="235"/>
      <c r="B72" s="209"/>
      <c r="C72" s="212"/>
      <c r="D72" s="228"/>
      <c r="E72" s="228"/>
      <c r="F72" s="228"/>
      <c r="G72" s="198"/>
      <c r="H72" s="209"/>
      <c r="I72" s="208"/>
      <c r="J72" s="206"/>
    </row>
    <row r="73" spans="1:10" ht="17" thickTop="1" thickBot="1">
      <c r="A73" s="235"/>
      <c r="B73" s="209"/>
      <c r="C73" s="212"/>
      <c r="D73" s="228"/>
      <c r="E73" s="228"/>
      <c r="F73" s="228"/>
      <c r="G73" s="198"/>
      <c r="H73" s="209"/>
      <c r="I73" s="208"/>
      <c r="J73" s="206"/>
    </row>
    <row r="74" spans="1:10" ht="17" thickTop="1" thickBot="1">
      <c r="A74" s="235"/>
      <c r="B74" s="209"/>
      <c r="C74" s="212"/>
      <c r="D74" s="228"/>
      <c r="E74" s="228"/>
      <c r="F74" s="228"/>
      <c r="G74" s="198"/>
      <c r="H74" s="209"/>
      <c r="I74" s="208"/>
      <c r="J74" s="206"/>
    </row>
    <row r="75" spans="1:10" ht="17" thickTop="1" thickBot="1">
      <c r="A75" s="235"/>
      <c r="B75" s="209"/>
      <c r="C75" s="212"/>
      <c r="D75" s="228"/>
      <c r="E75" s="228"/>
      <c r="F75" s="228"/>
      <c r="G75" s="198"/>
      <c r="H75" s="209"/>
      <c r="I75" s="208"/>
      <c r="J75" s="206"/>
    </row>
    <row r="76" spans="1:10" ht="17" thickTop="1" thickBot="1">
      <c r="A76" s="235"/>
      <c r="B76" s="209"/>
      <c r="C76" s="212"/>
      <c r="D76" s="228"/>
      <c r="E76" s="228"/>
      <c r="F76" s="228"/>
      <c r="G76" s="198"/>
      <c r="H76" s="209"/>
      <c r="I76" s="208"/>
      <c r="J76" s="206"/>
    </row>
    <row r="77" spans="1:10" ht="17" thickTop="1" thickBot="1">
      <c r="A77" s="235"/>
      <c r="B77" s="209"/>
      <c r="C77" s="212"/>
      <c r="D77" s="228"/>
      <c r="E77" s="228"/>
      <c r="F77" s="228"/>
      <c r="G77" s="198"/>
      <c r="H77" s="209"/>
      <c r="I77" s="208"/>
      <c r="J77" s="206"/>
    </row>
    <row r="78" spans="1:10" ht="17" thickTop="1" thickBot="1">
      <c r="A78" s="235"/>
      <c r="B78" s="209"/>
      <c r="C78" s="212"/>
      <c r="D78" s="228"/>
      <c r="E78" s="228"/>
      <c r="F78" s="228"/>
      <c r="G78" s="198"/>
      <c r="H78" s="209"/>
      <c r="I78" s="208"/>
      <c r="J78" s="206"/>
    </row>
    <row r="79" spans="1:10" ht="17" thickTop="1" thickBot="1">
      <c r="A79" s="235"/>
      <c r="B79" s="209"/>
      <c r="C79" s="212"/>
      <c r="D79" s="228"/>
      <c r="E79" s="228"/>
      <c r="F79" s="228"/>
      <c r="G79" s="198"/>
      <c r="H79" s="209"/>
      <c r="I79" s="208"/>
      <c r="J79" s="206"/>
    </row>
    <row r="80" spans="1:10" ht="17" thickTop="1" thickBot="1">
      <c r="A80" s="235"/>
      <c r="B80" s="209"/>
      <c r="C80" s="212"/>
      <c r="D80" s="228"/>
      <c r="E80" s="228"/>
      <c r="F80" s="228"/>
      <c r="G80" s="198"/>
      <c r="H80" s="209"/>
      <c r="I80" s="208"/>
      <c r="J80" s="206"/>
    </row>
    <row r="81" spans="1:10" ht="17" thickTop="1" thickBot="1">
      <c r="A81" s="235"/>
      <c r="B81" s="209"/>
      <c r="C81" s="212"/>
      <c r="D81" s="228"/>
      <c r="E81" s="228"/>
      <c r="F81" s="228"/>
      <c r="G81" s="198"/>
      <c r="H81" s="209"/>
      <c r="I81" s="208"/>
      <c r="J81" s="206"/>
    </row>
    <row r="82" spans="1:10" ht="17" thickTop="1" thickBot="1">
      <c r="A82" s="235"/>
      <c r="B82" s="209"/>
      <c r="C82" s="212"/>
      <c r="D82" s="228"/>
      <c r="E82" s="228"/>
      <c r="F82" s="228"/>
      <c r="G82" s="198"/>
      <c r="H82" s="209"/>
      <c r="I82" s="208"/>
      <c r="J82" s="206"/>
    </row>
    <row r="83" spans="1:10" ht="17" thickTop="1" thickBot="1">
      <c r="A83" s="235"/>
      <c r="B83" s="209"/>
      <c r="C83" s="212"/>
      <c r="D83" s="228"/>
      <c r="E83" s="228"/>
      <c r="F83" s="228"/>
      <c r="G83" s="198"/>
      <c r="H83" s="209"/>
      <c r="I83" s="208"/>
      <c r="J83" s="206"/>
    </row>
    <row r="84" spans="1:10" ht="17" thickTop="1" thickBot="1">
      <c r="A84" s="235"/>
      <c r="B84" s="209"/>
      <c r="C84" s="212"/>
      <c r="D84" s="228"/>
      <c r="E84" s="228"/>
      <c r="F84" s="228"/>
      <c r="G84" s="198"/>
      <c r="H84" s="209"/>
      <c r="I84" s="208"/>
      <c r="J84" s="206"/>
    </row>
    <row r="85" spans="1:10" ht="17" thickTop="1" thickBot="1">
      <c r="A85" s="235"/>
      <c r="B85" s="209"/>
      <c r="C85" s="212"/>
      <c r="D85" s="228"/>
      <c r="E85" s="228"/>
      <c r="F85" s="228"/>
      <c r="G85" s="198"/>
      <c r="H85" s="209"/>
      <c r="I85" s="208"/>
      <c r="J85" s="206"/>
    </row>
    <row r="86" spans="1:10" ht="17" thickTop="1" thickBot="1">
      <c r="A86" s="235"/>
      <c r="B86" s="209"/>
      <c r="C86" s="212"/>
      <c r="D86" s="228"/>
      <c r="E86" s="228"/>
      <c r="F86" s="228"/>
      <c r="G86" s="198"/>
      <c r="H86" s="209"/>
      <c r="I86" s="208"/>
      <c r="J86" s="206"/>
    </row>
    <row r="87" spans="1:10" ht="17" thickTop="1" thickBot="1">
      <c r="A87" s="235"/>
      <c r="B87" s="209"/>
      <c r="C87" s="212"/>
      <c r="D87" s="228"/>
      <c r="E87" s="228"/>
      <c r="F87" s="228"/>
      <c r="G87" s="198"/>
      <c r="H87" s="209"/>
      <c r="I87" s="208"/>
      <c r="J87" s="206"/>
    </row>
    <row r="88" spans="1:10" ht="17" thickTop="1" thickBot="1">
      <c r="A88" s="235"/>
      <c r="B88" s="209"/>
      <c r="C88" s="212"/>
      <c r="D88" s="228"/>
      <c r="E88" s="228"/>
      <c r="F88" s="228"/>
      <c r="G88" s="198"/>
      <c r="H88" s="209"/>
      <c r="I88" s="208"/>
      <c r="J88" s="206"/>
    </row>
    <row r="89" spans="1:10" ht="17" thickTop="1" thickBot="1">
      <c r="A89" s="235"/>
      <c r="B89" s="209"/>
      <c r="C89" s="212"/>
      <c r="D89" s="228"/>
      <c r="E89" s="228"/>
      <c r="F89" s="228"/>
      <c r="G89" s="198"/>
      <c r="H89" s="209"/>
      <c r="I89" s="208"/>
      <c r="J89" s="206"/>
    </row>
    <row r="90" spans="1:10" ht="17" thickTop="1" thickBot="1">
      <c r="A90" s="235"/>
      <c r="B90" s="209"/>
      <c r="C90" s="212"/>
      <c r="D90" s="228"/>
      <c r="E90" s="228"/>
      <c r="F90" s="228"/>
      <c r="G90" s="198"/>
      <c r="H90" s="209"/>
      <c r="I90" s="208"/>
      <c r="J90" s="206"/>
    </row>
    <row r="91" spans="1:10" ht="17" thickTop="1" thickBot="1">
      <c r="A91" s="235"/>
      <c r="B91" s="209"/>
      <c r="C91" s="212"/>
      <c r="D91" s="228"/>
      <c r="E91" s="228"/>
      <c r="F91" s="228"/>
      <c r="G91" s="198"/>
      <c r="H91" s="209"/>
      <c r="I91" s="208"/>
      <c r="J91" s="206"/>
    </row>
    <row r="92" spans="1:10" ht="17" thickTop="1" thickBot="1">
      <c r="A92" s="235"/>
      <c r="B92" s="209"/>
      <c r="C92" s="212"/>
      <c r="D92" s="228"/>
      <c r="E92" s="228"/>
      <c r="F92" s="228"/>
      <c r="G92" s="198"/>
      <c r="H92" s="209"/>
      <c r="I92" s="208"/>
      <c r="J92" s="206"/>
    </row>
    <row r="93" spans="1:10" ht="17" thickTop="1" thickBot="1">
      <c r="A93" s="235"/>
      <c r="B93" s="209"/>
      <c r="C93" s="212"/>
      <c r="D93" s="228"/>
      <c r="E93" s="228"/>
      <c r="F93" s="228"/>
      <c r="G93" s="198"/>
      <c r="H93" s="209"/>
      <c r="I93" s="208"/>
      <c r="J93" s="206"/>
    </row>
    <row r="94" spans="1:10" ht="17" thickTop="1" thickBot="1">
      <c r="A94" s="235"/>
      <c r="B94" s="209"/>
      <c r="C94" s="212"/>
      <c r="D94" s="228"/>
      <c r="E94" s="228"/>
      <c r="F94" s="228"/>
      <c r="G94" s="198"/>
      <c r="H94" s="209"/>
      <c r="I94" s="208"/>
      <c r="J94" s="206"/>
    </row>
    <row r="95" spans="1:10" ht="17" thickTop="1" thickBot="1">
      <c r="A95" s="235"/>
      <c r="B95" s="209"/>
      <c r="C95" s="212"/>
      <c r="D95" s="228"/>
      <c r="E95" s="228"/>
      <c r="F95" s="228"/>
      <c r="G95" s="198"/>
      <c r="H95" s="209"/>
      <c r="I95" s="208"/>
      <c r="J95" s="206"/>
    </row>
    <row r="96" spans="1:10" ht="17" thickTop="1" thickBot="1">
      <c r="A96" s="235"/>
      <c r="B96" s="209"/>
      <c r="C96" s="212"/>
      <c r="D96" s="228"/>
      <c r="E96" s="228"/>
      <c r="F96" s="228"/>
      <c r="G96" s="198"/>
      <c r="H96" s="209"/>
      <c r="I96" s="208"/>
      <c r="J96" s="206"/>
    </row>
    <row r="97" spans="1:10" ht="17" thickTop="1" thickBot="1">
      <c r="A97" s="235"/>
      <c r="B97" s="209"/>
      <c r="C97" s="212"/>
      <c r="D97" s="228"/>
      <c r="E97" s="228"/>
      <c r="F97" s="228"/>
      <c r="G97" s="198"/>
      <c r="H97" s="209"/>
      <c r="I97" s="208"/>
      <c r="J97" s="206"/>
    </row>
    <row r="98" spans="1:10" ht="17" thickTop="1" thickBot="1">
      <c r="A98" s="235"/>
      <c r="B98" s="209"/>
      <c r="C98" s="212"/>
      <c r="D98" s="228"/>
      <c r="E98" s="228"/>
      <c r="F98" s="228"/>
      <c r="G98" s="198"/>
      <c r="H98" s="209"/>
      <c r="I98" s="208"/>
      <c r="J98" s="206"/>
    </row>
    <row r="99" spans="1:10" ht="17" thickTop="1" thickBot="1">
      <c r="A99" s="235"/>
      <c r="B99" s="209"/>
      <c r="C99" s="212"/>
      <c r="D99" s="228"/>
      <c r="E99" s="228"/>
      <c r="F99" s="228"/>
      <c r="G99" s="198"/>
      <c r="H99" s="209"/>
      <c r="I99" s="208"/>
      <c r="J99" s="206"/>
    </row>
    <row r="100" spans="1:10" ht="17" thickTop="1" thickBot="1">
      <c r="A100" s="235"/>
      <c r="B100" s="209"/>
      <c r="C100" s="212"/>
      <c r="D100" s="228"/>
      <c r="E100" s="228"/>
      <c r="F100" s="228"/>
      <c r="G100" s="198"/>
      <c r="H100" s="209"/>
      <c r="I100" s="208"/>
      <c r="J100" s="206"/>
    </row>
    <row r="101" spans="1:10" ht="17" thickTop="1" thickBot="1">
      <c r="A101" s="235"/>
      <c r="B101" s="209"/>
      <c r="C101" s="212"/>
      <c r="D101" s="228"/>
      <c r="E101" s="228"/>
      <c r="F101" s="228"/>
      <c r="G101" s="198"/>
      <c r="H101" s="209"/>
      <c r="I101" s="208"/>
      <c r="J101" s="206"/>
    </row>
    <row r="102" spans="1:10" ht="17" thickTop="1" thickBot="1">
      <c r="A102" s="235"/>
      <c r="B102" s="209"/>
      <c r="C102" s="212"/>
      <c r="D102" s="228"/>
      <c r="E102" s="228"/>
      <c r="F102" s="228"/>
      <c r="G102" s="198"/>
      <c r="H102" s="209"/>
      <c r="I102" s="208"/>
      <c r="J102" s="206"/>
    </row>
    <row r="103" spans="1:10" ht="17" thickTop="1" thickBot="1">
      <c r="A103" s="235"/>
      <c r="B103" s="209"/>
      <c r="C103" s="212"/>
      <c r="D103" s="228"/>
      <c r="E103" s="228"/>
      <c r="F103" s="228"/>
      <c r="G103" s="198"/>
      <c r="H103" s="209"/>
      <c r="I103" s="208"/>
      <c r="J103" s="206"/>
    </row>
    <row r="104" spans="1:10" ht="17" thickTop="1" thickBot="1">
      <c r="A104" s="235"/>
      <c r="B104" s="209"/>
      <c r="C104" s="212"/>
      <c r="D104" s="228"/>
      <c r="E104" s="228"/>
      <c r="F104" s="228"/>
      <c r="G104" s="198"/>
      <c r="H104" s="209"/>
      <c r="I104" s="208"/>
      <c r="J104" s="206"/>
    </row>
    <row r="105" spans="1:10" ht="17" thickTop="1" thickBot="1">
      <c r="A105" s="235"/>
      <c r="B105" s="209"/>
      <c r="C105" s="212"/>
      <c r="D105" s="228"/>
      <c r="E105" s="228"/>
      <c r="F105" s="228"/>
      <c r="G105" s="198"/>
      <c r="H105" s="209"/>
      <c r="I105" s="208"/>
      <c r="J105" s="206"/>
    </row>
    <row r="106" spans="1:10" ht="17" thickTop="1" thickBot="1">
      <c r="A106" s="235"/>
      <c r="B106" s="209"/>
      <c r="C106" s="212"/>
      <c r="D106" s="228"/>
      <c r="E106" s="228"/>
      <c r="F106" s="228"/>
      <c r="G106" s="198"/>
      <c r="H106" s="209"/>
      <c r="I106" s="208"/>
      <c r="J106" s="206"/>
    </row>
    <row r="107" spans="1:10" ht="17" thickTop="1" thickBot="1">
      <c r="A107" s="235"/>
      <c r="B107" s="209"/>
      <c r="C107" s="212"/>
      <c r="D107" s="228"/>
      <c r="E107" s="228"/>
      <c r="F107" s="228"/>
      <c r="G107" s="198"/>
      <c r="H107" s="209"/>
      <c r="I107" s="208"/>
      <c r="J107" s="206"/>
    </row>
    <row r="108" spans="1:10" ht="17" thickTop="1" thickBot="1">
      <c r="A108" s="235"/>
      <c r="B108" s="209"/>
      <c r="C108" s="212"/>
      <c r="D108" s="228"/>
      <c r="E108" s="228"/>
      <c r="F108" s="228"/>
      <c r="G108" s="198"/>
      <c r="H108" s="209"/>
      <c r="I108" s="208"/>
      <c r="J108" s="206"/>
    </row>
    <row r="109" spans="1:10" ht="17" thickTop="1" thickBot="1">
      <c r="A109" s="235"/>
      <c r="B109" s="209"/>
      <c r="C109" s="212"/>
      <c r="D109" s="228"/>
      <c r="E109" s="228"/>
      <c r="F109" s="228"/>
      <c r="G109" s="198"/>
      <c r="H109" s="209"/>
      <c r="I109" s="208"/>
      <c r="J109" s="206"/>
    </row>
    <row r="110" spans="1:10" ht="17" thickTop="1" thickBot="1">
      <c r="A110" s="235"/>
      <c r="B110" s="209"/>
      <c r="C110" s="212"/>
      <c r="D110" s="228"/>
      <c r="E110" s="228"/>
      <c r="F110" s="228"/>
      <c r="G110" s="198"/>
      <c r="H110" s="209"/>
      <c r="I110" s="208"/>
      <c r="J110" s="206"/>
    </row>
    <row r="111" spans="1:10" ht="17" thickTop="1" thickBot="1">
      <c r="A111" s="235"/>
      <c r="B111" s="209"/>
      <c r="C111" s="212"/>
      <c r="D111" s="228"/>
      <c r="E111" s="228"/>
      <c r="F111" s="228"/>
      <c r="G111" s="198"/>
      <c r="H111" s="209"/>
      <c r="I111" s="208"/>
      <c r="J111" s="206"/>
    </row>
    <row r="112" spans="1:10" ht="17" thickTop="1" thickBot="1">
      <c r="A112" s="235"/>
      <c r="B112" s="209"/>
      <c r="C112" s="212"/>
      <c r="D112" s="228"/>
      <c r="E112" s="228"/>
      <c r="F112" s="228"/>
      <c r="G112" s="198"/>
      <c r="H112" s="209"/>
      <c r="I112" s="208"/>
      <c r="J112" s="206"/>
    </row>
    <row r="113" spans="1:10" ht="17" thickTop="1" thickBot="1">
      <c r="A113" s="235"/>
      <c r="B113" s="209"/>
      <c r="C113" s="212"/>
      <c r="D113" s="228"/>
      <c r="E113" s="228"/>
      <c r="F113" s="228"/>
      <c r="G113" s="198"/>
      <c r="H113" s="209"/>
      <c r="I113" s="208"/>
      <c r="J113" s="206"/>
    </row>
    <row r="114" spans="1:10" ht="17" thickTop="1" thickBot="1">
      <c r="A114" s="235"/>
      <c r="B114" s="209"/>
      <c r="C114" s="212"/>
      <c r="D114" s="228"/>
      <c r="E114" s="228"/>
      <c r="F114" s="228"/>
      <c r="G114" s="198"/>
      <c r="H114" s="209"/>
      <c r="I114" s="208"/>
      <c r="J114" s="206"/>
    </row>
    <row r="115" spans="1:10" ht="17" thickTop="1" thickBot="1">
      <c r="A115" s="235"/>
      <c r="B115" s="209"/>
      <c r="C115" s="212"/>
      <c r="D115" s="228"/>
      <c r="E115" s="228"/>
      <c r="F115" s="228"/>
      <c r="G115" s="198"/>
      <c r="H115" s="209"/>
      <c r="I115" s="208"/>
      <c r="J115" s="206"/>
    </row>
    <row r="116" spans="1:10" ht="17" thickTop="1" thickBot="1">
      <c r="A116" s="235"/>
      <c r="B116" s="209"/>
      <c r="C116" s="212"/>
      <c r="D116" s="228"/>
      <c r="E116" s="228"/>
      <c r="F116" s="228"/>
      <c r="G116" s="198"/>
      <c r="H116" s="209"/>
      <c r="I116" s="208"/>
      <c r="J116" s="206"/>
    </row>
    <row r="117" spans="1:10" ht="17" thickTop="1" thickBot="1">
      <c r="A117" s="235"/>
      <c r="B117" s="209"/>
      <c r="C117" s="212"/>
      <c r="D117" s="228"/>
      <c r="E117" s="228"/>
      <c r="F117" s="228"/>
      <c r="G117" s="198"/>
      <c r="H117" s="209"/>
      <c r="I117" s="208"/>
      <c r="J117" s="206"/>
    </row>
    <row r="118" spans="1:10" ht="17" thickTop="1" thickBot="1">
      <c r="A118" s="235"/>
      <c r="B118" s="209"/>
      <c r="C118" s="212"/>
      <c r="D118" s="228"/>
      <c r="E118" s="228"/>
      <c r="F118" s="228"/>
      <c r="G118" s="198"/>
      <c r="H118" s="209"/>
      <c r="I118" s="208"/>
      <c r="J118" s="206"/>
    </row>
    <row r="119" spans="1:10" ht="17" thickTop="1" thickBot="1">
      <c r="A119" s="235"/>
      <c r="B119" s="209"/>
      <c r="C119" s="212"/>
      <c r="D119" s="228"/>
      <c r="E119" s="228"/>
      <c r="F119" s="228"/>
      <c r="G119" s="198"/>
      <c r="H119" s="209"/>
      <c r="I119" s="208"/>
      <c r="J119" s="206"/>
    </row>
    <row r="120" spans="1:10" ht="17" thickTop="1" thickBot="1">
      <c r="A120" s="235"/>
      <c r="B120" s="209"/>
      <c r="C120" s="212"/>
      <c r="D120" s="228"/>
      <c r="E120" s="228"/>
      <c r="F120" s="228"/>
      <c r="G120" s="198"/>
      <c r="H120" s="209"/>
      <c r="I120" s="208"/>
      <c r="J120" s="206"/>
    </row>
    <row r="121" spans="1:10" ht="17" thickTop="1" thickBot="1">
      <c r="A121" s="235"/>
      <c r="B121" s="209"/>
      <c r="C121" s="212"/>
      <c r="D121" s="228"/>
      <c r="E121" s="228"/>
      <c r="F121" s="228"/>
      <c r="G121" s="198"/>
      <c r="H121" s="209"/>
      <c r="I121" s="208"/>
      <c r="J121" s="206"/>
    </row>
    <row r="122" spans="1:10" ht="17" thickTop="1" thickBot="1">
      <c r="A122" s="235"/>
      <c r="B122" s="209"/>
      <c r="C122" s="212"/>
      <c r="D122" s="228"/>
      <c r="E122" s="228"/>
      <c r="F122" s="228"/>
      <c r="G122" s="198"/>
      <c r="H122" s="209"/>
      <c r="I122" s="208"/>
      <c r="J122" s="206"/>
    </row>
    <row r="123" spans="1:10" ht="17" thickTop="1" thickBot="1">
      <c r="A123" s="235"/>
      <c r="B123" s="209"/>
      <c r="C123" s="212"/>
      <c r="D123" s="228"/>
      <c r="E123" s="228"/>
      <c r="F123" s="228"/>
      <c r="G123" s="198"/>
      <c r="H123" s="209"/>
      <c r="I123" s="208"/>
      <c r="J123" s="206"/>
    </row>
    <row r="124" spans="1:10" ht="17" thickTop="1" thickBot="1">
      <c r="A124" s="235"/>
      <c r="B124" s="209"/>
      <c r="C124" s="212"/>
      <c r="D124" s="228"/>
      <c r="E124" s="228"/>
      <c r="F124" s="228"/>
      <c r="G124" s="198"/>
      <c r="H124" s="209"/>
      <c r="I124" s="208"/>
      <c r="J124" s="206"/>
    </row>
    <row r="125" spans="1:10" ht="17" thickTop="1" thickBot="1">
      <c r="A125" s="235"/>
      <c r="B125" s="209"/>
      <c r="C125" s="212"/>
      <c r="D125" s="228"/>
      <c r="E125" s="228"/>
      <c r="F125" s="228"/>
      <c r="G125" s="198"/>
      <c r="H125" s="209"/>
      <c r="I125" s="208"/>
      <c r="J125" s="206"/>
    </row>
    <row r="126" spans="1:10" ht="17" thickTop="1" thickBot="1">
      <c r="A126" s="235"/>
      <c r="B126" s="209"/>
      <c r="C126" s="212"/>
      <c r="D126" s="228"/>
      <c r="E126" s="228"/>
      <c r="F126" s="228"/>
      <c r="G126" s="198"/>
      <c r="H126" s="209"/>
      <c r="I126" s="208"/>
      <c r="J126" s="206"/>
    </row>
    <row r="127" spans="1:10" ht="17" thickTop="1" thickBot="1">
      <c r="A127" s="235"/>
      <c r="B127" s="209"/>
      <c r="C127" s="212"/>
      <c r="D127" s="228"/>
      <c r="E127" s="228"/>
      <c r="F127" s="228"/>
      <c r="G127" s="198"/>
      <c r="H127" s="209"/>
      <c r="I127" s="208"/>
      <c r="J127" s="206"/>
    </row>
    <row r="128" spans="1:10" ht="17" thickTop="1" thickBot="1">
      <c r="A128" s="235"/>
      <c r="B128" s="209"/>
      <c r="C128" s="212"/>
      <c r="D128" s="228"/>
      <c r="E128" s="228"/>
      <c r="F128" s="228"/>
      <c r="G128" s="198"/>
      <c r="H128" s="209"/>
      <c r="I128" s="208"/>
      <c r="J128" s="206"/>
    </row>
    <row r="129" spans="1:10" ht="17" thickTop="1" thickBot="1">
      <c r="A129" s="235"/>
      <c r="B129" s="209"/>
      <c r="C129" s="212"/>
      <c r="D129" s="228"/>
      <c r="E129" s="228"/>
      <c r="F129" s="228"/>
      <c r="G129" s="198"/>
      <c r="H129" s="209"/>
      <c r="I129" s="208"/>
      <c r="J129" s="206"/>
    </row>
    <row r="130" spans="1:10" ht="17" thickTop="1" thickBot="1">
      <c r="A130" s="235"/>
      <c r="B130" s="209"/>
      <c r="C130" s="212"/>
      <c r="D130" s="228"/>
      <c r="E130" s="228"/>
      <c r="F130" s="228"/>
      <c r="G130" s="198"/>
      <c r="H130" s="209"/>
      <c r="I130" s="208"/>
      <c r="J130" s="206"/>
    </row>
    <row r="131" spans="1:10" ht="17" thickTop="1" thickBot="1">
      <c r="A131" s="235"/>
      <c r="B131" s="209"/>
      <c r="C131" s="212"/>
      <c r="D131" s="228"/>
      <c r="E131" s="228"/>
      <c r="F131" s="228"/>
      <c r="G131" s="198"/>
      <c r="H131" s="209"/>
      <c r="I131" s="208"/>
      <c r="J131" s="206"/>
    </row>
    <row r="132" spans="1:10" ht="17" thickTop="1" thickBot="1">
      <c r="A132" s="235"/>
      <c r="B132" s="209"/>
      <c r="C132" s="212"/>
      <c r="D132" s="228"/>
      <c r="E132" s="228"/>
      <c r="F132" s="228"/>
      <c r="G132" s="198"/>
      <c r="H132" s="209"/>
      <c r="I132" s="208"/>
      <c r="J132" s="206"/>
    </row>
    <row r="133" spans="1:10" ht="17" thickTop="1" thickBot="1">
      <c r="A133" s="235"/>
      <c r="B133" s="209"/>
      <c r="C133" s="212"/>
      <c r="D133" s="228"/>
      <c r="E133" s="228"/>
      <c r="F133" s="228"/>
      <c r="G133" s="198"/>
      <c r="H133" s="209"/>
      <c r="I133" s="208"/>
      <c r="J133" s="206"/>
    </row>
    <row r="134" spans="1:10" ht="17" thickTop="1" thickBot="1">
      <c r="A134" s="235"/>
      <c r="B134" s="209"/>
      <c r="C134" s="212"/>
      <c r="D134" s="228"/>
      <c r="E134" s="228"/>
      <c r="F134" s="228"/>
      <c r="G134" s="198"/>
      <c r="H134" s="209"/>
      <c r="I134" s="208"/>
      <c r="J134" s="206"/>
    </row>
    <row r="135" spans="1:10" ht="17" thickTop="1" thickBot="1">
      <c r="A135" s="235"/>
      <c r="B135" s="209"/>
      <c r="C135" s="212"/>
      <c r="D135" s="228"/>
      <c r="E135" s="228"/>
      <c r="F135" s="228"/>
      <c r="G135" s="198"/>
      <c r="H135" s="209"/>
      <c r="I135" s="208"/>
      <c r="J135" s="206"/>
    </row>
    <row r="136" spans="1:10" ht="17" thickTop="1" thickBot="1">
      <c r="A136" s="235"/>
      <c r="B136" s="209"/>
      <c r="C136" s="212"/>
      <c r="D136" s="228"/>
      <c r="E136" s="228"/>
      <c r="F136" s="228"/>
      <c r="G136" s="198"/>
      <c r="H136" s="209"/>
      <c r="I136" s="208"/>
      <c r="J136" s="206"/>
    </row>
    <row r="137" spans="1:10" ht="17" thickTop="1" thickBot="1">
      <c r="A137" s="235"/>
      <c r="B137" s="209"/>
      <c r="C137" s="212"/>
      <c r="D137" s="228"/>
      <c r="E137" s="228"/>
      <c r="F137" s="228"/>
      <c r="G137" s="198"/>
      <c r="H137" s="209"/>
      <c r="I137" s="208"/>
      <c r="J137" s="206"/>
    </row>
    <row r="138" spans="1:10" ht="17" thickTop="1" thickBot="1">
      <c r="A138" s="235"/>
      <c r="B138" s="209"/>
      <c r="C138" s="212"/>
      <c r="D138" s="228"/>
      <c r="E138" s="228"/>
      <c r="F138" s="228"/>
      <c r="G138" s="198"/>
      <c r="H138" s="209"/>
      <c r="I138" s="208"/>
      <c r="J138" s="206"/>
    </row>
    <row r="139" spans="1:10" ht="17" thickTop="1" thickBot="1">
      <c r="A139" s="235"/>
      <c r="B139" s="209"/>
      <c r="C139" s="212"/>
      <c r="D139" s="228"/>
      <c r="E139" s="228"/>
      <c r="F139" s="228"/>
      <c r="G139" s="198"/>
      <c r="H139" s="209"/>
      <c r="I139" s="208"/>
      <c r="J139" s="206"/>
    </row>
    <row r="140" spans="1:10" ht="17" thickTop="1" thickBot="1">
      <c r="A140" s="235"/>
      <c r="B140" s="209"/>
      <c r="C140" s="212"/>
      <c r="D140" s="228"/>
      <c r="E140" s="228"/>
      <c r="F140" s="228"/>
      <c r="G140" s="198"/>
      <c r="H140" s="209"/>
      <c r="I140" s="208"/>
      <c r="J140" s="206"/>
    </row>
    <row r="141" spans="1:10" ht="17" thickTop="1" thickBot="1">
      <c r="A141" s="235"/>
      <c r="B141" s="209"/>
      <c r="C141" s="212"/>
      <c r="D141" s="228"/>
      <c r="E141" s="228"/>
      <c r="F141" s="228"/>
      <c r="G141" s="198"/>
      <c r="H141" s="209"/>
      <c r="I141" s="208"/>
      <c r="J141" s="206"/>
    </row>
    <row r="142" spans="1:10" ht="17" thickTop="1" thickBot="1">
      <c r="A142" s="235"/>
      <c r="B142" s="209"/>
      <c r="C142" s="212"/>
      <c r="D142" s="228"/>
      <c r="E142" s="228"/>
      <c r="F142" s="228"/>
      <c r="G142" s="198"/>
      <c r="H142" s="209"/>
      <c r="I142" s="208"/>
      <c r="J142" s="206"/>
    </row>
    <row r="143" spans="1:10" ht="17" thickTop="1" thickBot="1">
      <c r="A143" s="235"/>
      <c r="B143" s="209"/>
      <c r="C143" s="212"/>
      <c r="D143" s="228"/>
      <c r="E143" s="228"/>
      <c r="F143" s="228"/>
      <c r="G143" s="198"/>
      <c r="H143" s="209"/>
      <c r="I143" s="208"/>
      <c r="J143" s="206"/>
    </row>
    <row r="144" spans="1:10" ht="17" thickTop="1" thickBot="1">
      <c r="A144" s="235"/>
      <c r="B144" s="209"/>
      <c r="C144" s="212"/>
      <c r="D144" s="228"/>
      <c r="E144" s="228"/>
      <c r="F144" s="228"/>
      <c r="G144" s="198"/>
      <c r="H144" s="209"/>
      <c r="I144" s="208"/>
      <c r="J144" s="206"/>
    </row>
    <row r="145" spans="1:10" ht="17" thickTop="1" thickBot="1">
      <c r="A145" s="235"/>
      <c r="B145" s="209"/>
      <c r="C145" s="212"/>
      <c r="D145" s="228"/>
      <c r="E145" s="228"/>
      <c r="F145" s="228"/>
      <c r="G145" s="198"/>
      <c r="H145" s="209"/>
      <c r="I145" s="208"/>
      <c r="J145" s="206"/>
    </row>
    <row r="146" spans="1:10" ht="17" thickTop="1" thickBot="1">
      <c r="A146" s="235"/>
      <c r="B146" s="209"/>
      <c r="C146" s="212"/>
      <c r="D146" s="228"/>
      <c r="E146" s="228"/>
      <c r="F146" s="228"/>
      <c r="G146" s="198"/>
      <c r="H146" s="209"/>
      <c r="I146" s="208"/>
      <c r="J146" s="206"/>
    </row>
    <row r="147" spans="1:10" ht="17" thickTop="1" thickBot="1">
      <c r="A147" s="235"/>
      <c r="B147" s="209"/>
      <c r="C147" s="212"/>
      <c r="D147" s="228"/>
      <c r="E147" s="228"/>
      <c r="F147" s="228"/>
      <c r="G147" s="198"/>
      <c r="H147" s="209"/>
      <c r="I147" s="208"/>
      <c r="J147" s="206"/>
    </row>
    <row r="148" spans="1:10" ht="17" thickTop="1" thickBot="1">
      <c r="A148" s="235"/>
      <c r="B148" s="209"/>
      <c r="C148" s="212"/>
      <c r="D148" s="228"/>
      <c r="E148" s="228"/>
      <c r="F148" s="228"/>
      <c r="G148" s="198"/>
      <c r="H148" s="209"/>
      <c r="I148" s="208"/>
      <c r="J148" s="206"/>
    </row>
    <row r="149" spans="1:10" ht="17" thickTop="1" thickBot="1">
      <c r="A149" s="235"/>
      <c r="B149" s="209"/>
      <c r="C149" s="212"/>
      <c r="D149" s="228"/>
      <c r="E149" s="228"/>
      <c r="F149" s="228"/>
      <c r="G149" s="198"/>
      <c r="H149" s="209"/>
      <c r="I149" s="208"/>
      <c r="J149" s="206"/>
    </row>
    <row r="150" spans="1:10" ht="17" thickTop="1" thickBot="1">
      <c r="A150" s="235"/>
      <c r="B150" s="209"/>
      <c r="C150" s="212"/>
      <c r="D150" s="228"/>
      <c r="E150" s="228"/>
      <c r="F150" s="228"/>
      <c r="G150" s="198"/>
      <c r="H150" s="209"/>
      <c r="I150" s="208"/>
      <c r="J150" s="206"/>
    </row>
    <row r="151" spans="1:10" ht="17" thickTop="1" thickBot="1">
      <c r="A151" s="235"/>
      <c r="B151" s="209"/>
      <c r="C151" s="212"/>
      <c r="D151" s="228"/>
      <c r="E151" s="228"/>
      <c r="F151" s="228"/>
      <c r="G151" s="198"/>
      <c r="H151" s="209"/>
      <c r="I151" s="208"/>
      <c r="J151" s="206"/>
    </row>
    <row r="152" spans="1:10" ht="17" thickTop="1" thickBot="1">
      <c r="A152" s="235"/>
      <c r="B152" s="209"/>
      <c r="C152" s="212"/>
      <c r="D152" s="228"/>
      <c r="E152" s="228"/>
      <c r="F152" s="228"/>
      <c r="G152" s="198"/>
      <c r="H152" s="209"/>
      <c r="I152" s="208"/>
      <c r="J152" s="206"/>
    </row>
    <row r="153" spans="1:10" ht="17" thickTop="1" thickBot="1">
      <c r="A153" s="235"/>
      <c r="B153" s="209"/>
      <c r="C153" s="212"/>
      <c r="D153" s="228"/>
      <c r="E153" s="228"/>
      <c r="F153" s="228"/>
      <c r="G153" s="198"/>
      <c r="H153" s="209"/>
      <c r="I153" s="208"/>
      <c r="J153" s="206"/>
    </row>
    <row r="154" spans="1:10" ht="17" thickTop="1" thickBot="1">
      <c r="A154" s="235"/>
      <c r="B154" s="209"/>
      <c r="C154" s="212"/>
      <c r="D154" s="228"/>
      <c r="E154" s="228"/>
      <c r="F154" s="228"/>
      <c r="G154" s="198"/>
      <c r="H154" s="209"/>
      <c r="I154" s="208"/>
      <c r="J154" s="206"/>
    </row>
    <row r="155" spans="1:10" ht="17" thickTop="1" thickBot="1">
      <c r="A155" s="235"/>
      <c r="B155" s="209"/>
      <c r="C155" s="212"/>
      <c r="D155" s="228"/>
      <c r="E155" s="228"/>
      <c r="F155" s="228"/>
      <c r="G155" s="198"/>
      <c r="H155" s="209"/>
      <c r="I155" s="208"/>
      <c r="J155" s="206"/>
    </row>
    <row r="156" spans="1:10" ht="17" thickTop="1" thickBot="1">
      <c r="A156" s="235"/>
      <c r="B156" s="209"/>
      <c r="C156" s="212"/>
      <c r="D156" s="228"/>
      <c r="E156" s="228"/>
      <c r="F156" s="228"/>
      <c r="G156" s="198"/>
      <c r="H156" s="209"/>
      <c r="I156" s="208"/>
      <c r="J156" s="206"/>
    </row>
    <row r="157" spans="1:10" ht="17" thickTop="1" thickBot="1">
      <c r="A157" s="235"/>
      <c r="B157" s="209"/>
      <c r="C157" s="212"/>
      <c r="D157" s="228"/>
      <c r="E157" s="228"/>
      <c r="F157" s="228"/>
      <c r="G157" s="198"/>
      <c r="H157" s="209"/>
      <c r="I157" s="208"/>
      <c r="J157" s="206"/>
    </row>
    <row r="158" spans="1:10" ht="17" thickTop="1" thickBot="1">
      <c r="A158" s="235"/>
      <c r="B158" s="209"/>
      <c r="C158" s="212"/>
      <c r="D158" s="228"/>
      <c r="E158" s="228"/>
      <c r="F158" s="228"/>
      <c r="G158" s="198"/>
      <c r="H158" s="209"/>
      <c r="I158" s="208"/>
      <c r="J158" s="206"/>
    </row>
    <row r="159" spans="1:10" ht="17" thickTop="1" thickBot="1">
      <c r="A159" s="235"/>
      <c r="B159" s="209"/>
      <c r="C159" s="212"/>
      <c r="D159" s="228"/>
      <c r="E159" s="228"/>
      <c r="F159" s="228"/>
      <c r="G159" s="198"/>
      <c r="H159" s="209"/>
      <c r="I159" s="208"/>
      <c r="J159" s="206"/>
    </row>
    <row r="160" spans="1:10" ht="17" thickTop="1" thickBot="1">
      <c r="A160" s="235"/>
      <c r="B160" s="209"/>
      <c r="C160" s="212"/>
      <c r="D160" s="228"/>
      <c r="E160" s="228"/>
      <c r="F160" s="228"/>
      <c r="G160" s="198"/>
      <c r="H160" s="209"/>
      <c r="I160" s="208"/>
      <c r="J160" s="206"/>
    </row>
    <row r="161" spans="1:10" ht="17" thickTop="1" thickBot="1">
      <c r="A161" s="235"/>
      <c r="B161" s="209"/>
      <c r="C161" s="212"/>
      <c r="D161" s="228"/>
      <c r="E161" s="228"/>
      <c r="F161" s="228"/>
      <c r="G161" s="198"/>
      <c r="H161" s="209"/>
      <c r="I161" s="208"/>
      <c r="J161" s="206"/>
    </row>
    <row r="162" spans="1:10" ht="17" thickTop="1" thickBot="1">
      <c r="A162" s="235"/>
      <c r="B162" s="209"/>
      <c r="C162" s="212"/>
      <c r="D162" s="228"/>
      <c r="E162" s="228"/>
      <c r="F162" s="228"/>
      <c r="G162" s="198"/>
      <c r="H162" s="209"/>
      <c r="I162" s="208"/>
      <c r="J162" s="206"/>
    </row>
    <row r="163" spans="1:10" ht="17" thickTop="1" thickBot="1">
      <c r="A163" s="235"/>
      <c r="B163" s="209"/>
      <c r="C163" s="212"/>
      <c r="D163" s="228"/>
      <c r="E163" s="228"/>
      <c r="F163" s="228"/>
      <c r="G163" s="198"/>
      <c r="H163" s="209"/>
      <c r="I163" s="208"/>
      <c r="J163" s="206"/>
    </row>
    <row r="164" spans="1:10" ht="17" thickTop="1" thickBot="1">
      <c r="A164" s="235"/>
      <c r="B164" s="209"/>
      <c r="C164" s="212"/>
      <c r="D164" s="228"/>
      <c r="E164" s="228"/>
      <c r="F164" s="228"/>
      <c r="G164" s="198"/>
      <c r="H164" s="209"/>
      <c r="I164" s="208"/>
      <c r="J164" s="206"/>
    </row>
    <row r="165" spans="1:10" ht="17" thickTop="1" thickBot="1">
      <c r="A165" s="235"/>
      <c r="B165" s="209"/>
      <c r="C165" s="212"/>
      <c r="D165" s="228"/>
      <c r="E165" s="228"/>
      <c r="F165" s="228"/>
      <c r="G165" s="198"/>
      <c r="H165" s="209"/>
      <c r="I165" s="208"/>
      <c r="J165" s="206"/>
    </row>
    <row r="166" spans="1:10" ht="17" thickTop="1" thickBot="1">
      <c r="A166" s="235"/>
      <c r="B166" s="209"/>
      <c r="C166" s="212"/>
      <c r="D166" s="228"/>
      <c r="E166" s="228"/>
      <c r="F166" s="228"/>
      <c r="G166" s="198"/>
      <c r="H166" s="209"/>
      <c r="I166" s="208"/>
      <c r="J166" s="206"/>
    </row>
    <row r="167" spans="1:10" ht="17" thickTop="1" thickBot="1">
      <c r="A167" s="235"/>
      <c r="B167" s="209"/>
      <c r="C167" s="212"/>
      <c r="D167" s="228"/>
      <c r="E167" s="228"/>
      <c r="F167" s="228"/>
      <c r="G167" s="198"/>
      <c r="H167" s="209"/>
      <c r="I167" s="208"/>
      <c r="J167" s="206"/>
    </row>
    <row r="168" spans="1:10" ht="17" thickTop="1" thickBot="1">
      <c r="A168" s="235"/>
      <c r="B168" s="209"/>
      <c r="C168" s="212"/>
      <c r="D168" s="228"/>
      <c r="E168" s="228"/>
      <c r="F168" s="228"/>
      <c r="G168" s="198"/>
      <c r="H168" s="209"/>
      <c r="I168" s="208"/>
      <c r="J168" s="206"/>
    </row>
    <row r="169" spans="1:10" ht="17" thickTop="1" thickBot="1">
      <c r="A169" s="235"/>
      <c r="B169" s="209"/>
      <c r="C169" s="212"/>
      <c r="D169" s="228"/>
      <c r="E169" s="228"/>
      <c r="F169" s="228"/>
      <c r="G169" s="198"/>
      <c r="H169" s="209"/>
      <c r="I169" s="208"/>
      <c r="J169" s="206"/>
    </row>
    <row r="170" spans="1:10" ht="17" thickTop="1" thickBot="1">
      <c r="A170" s="235"/>
      <c r="B170" s="209"/>
      <c r="C170" s="212"/>
      <c r="D170" s="228"/>
      <c r="E170" s="228"/>
      <c r="F170" s="228"/>
      <c r="G170" s="198"/>
      <c r="H170" s="209"/>
      <c r="I170" s="208"/>
      <c r="J170" s="206"/>
    </row>
    <row r="171" spans="1:10" ht="17" thickTop="1" thickBot="1">
      <c r="A171" s="235"/>
      <c r="B171" s="209"/>
      <c r="C171" s="212"/>
      <c r="D171" s="228"/>
      <c r="E171" s="228"/>
      <c r="F171" s="228"/>
      <c r="G171" s="198"/>
      <c r="H171" s="209"/>
      <c r="I171" s="208"/>
      <c r="J171" s="206"/>
    </row>
    <row r="172" spans="1:10" ht="17" thickTop="1" thickBot="1">
      <c r="A172" s="235"/>
      <c r="B172" s="209"/>
      <c r="C172" s="212"/>
      <c r="D172" s="228"/>
      <c r="E172" s="228"/>
      <c r="F172" s="228"/>
      <c r="G172" s="198"/>
      <c r="H172" s="209"/>
      <c r="I172" s="208"/>
      <c r="J172" s="206"/>
    </row>
    <row r="173" spans="1:10" ht="17" thickTop="1" thickBot="1">
      <c r="A173" s="235"/>
      <c r="B173" s="209"/>
      <c r="C173" s="212"/>
      <c r="D173" s="228"/>
      <c r="E173" s="228"/>
      <c r="F173" s="228"/>
      <c r="G173" s="198"/>
      <c r="H173" s="209"/>
      <c r="I173" s="208"/>
      <c r="J173" s="206"/>
    </row>
    <row r="174" spans="1:10" ht="17" thickTop="1" thickBot="1">
      <c r="A174" s="235"/>
      <c r="B174" s="209"/>
      <c r="C174" s="212"/>
      <c r="D174" s="228"/>
      <c r="E174" s="228"/>
      <c r="F174" s="228"/>
      <c r="G174" s="198"/>
      <c r="H174" s="209"/>
      <c r="I174" s="208"/>
      <c r="J174" s="206"/>
    </row>
    <row r="175" spans="1:10" ht="17" thickTop="1" thickBot="1">
      <c r="A175" s="235"/>
      <c r="B175" s="209"/>
      <c r="C175" s="212"/>
      <c r="D175" s="228"/>
      <c r="E175" s="228"/>
      <c r="F175" s="228"/>
      <c r="G175" s="198"/>
      <c r="H175" s="209"/>
      <c r="I175" s="208"/>
      <c r="J175" s="206"/>
    </row>
    <row r="176" spans="1:10" ht="17" thickTop="1" thickBot="1">
      <c r="A176" s="235"/>
      <c r="B176" s="209"/>
      <c r="C176" s="212"/>
      <c r="D176" s="228"/>
      <c r="E176" s="228"/>
      <c r="F176" s="228"/>
      <c r="G176" s="198"/>
      <c r="H176" s="209"/>
      <c r="I176" s="208"/>
      <c r="J176" s="206"/>
    </row>
    <row r="177" spans="1:10" ht="17" thickTop="1" thickBot="1">
      <c r="A177" s="235"/>
      <c r="B177" s="209"/>
      <c r="C177" s="212"/>
      <c r="D177" s="228"/>
      <c r="E177" s="228"/>
      <c r="F177" s="228"/>
      <c r="G177" s="198"/>
      <c r="H177" s="209"/>
      <c r="I177" s="208"/>
      <c r="J177" s="206"/>
    </row>
    <row r="178" spans="1:10" ht="17" thickTop="1" thickBot="1">
      <c r="A178" s="235"/>
      <c r="B178" s="209"/>
      <c r="C178" s="212"/>
      <c r="D178" s="228"/>
      <c r="E178" s="228"/>
      <c r="F178" s="228"/>
      <c r="G178" s="198"/>
      <c r="H178" s="209"/>
      <c r="I178" s="208"/>
      <c r="J178" s="206"/>
    </row>
    <row r="179" spans="1:10" ht="17" thickTop="1" thickBot="1">
      <c r="A179" s="235"/>
      <c r="B179" s="209"/>
      <c r="C179" s="212"/>
      <c r="D179" s="228"/>
      <c r="E179" s="228"/>
      <c r="F179" s="228"/>
      <c r="G179" s="198"/>
      <c r="H179" s="209"/>
      <c r="I179" s="208"/>
      <c r="J179" s="206"/>
    </row>
    <row r="180" spans="1:10" ht="17" thickTop="1" thickBot="1">
      <c r="A180" s="235"/>
      <c r="B180" s="209"/>
      <c r="C180" s="212"/>
      <c r="D180" s="228"/>
      <c r="E180" s="228"/>
      <c r="F180" s="228"/>
      <c r="G180" s="198"/>
      <c r="H180" s="209"/>
      <c r="I180" s="208"/>
      <c r="J180" s="206"/>
    </row>
    <row r="181" spans="1:10" ht="17" thickTop="1" thickBot="1">
      <c r="A181" s="235"/>
      <c r="B181" s="209"/>
      <c r="C181" s="212"/>
      <c r="D181" s="228"/>
      <c r="E181" s="228"/>
      <c r="F181" s="228"/>
      <c r="G181" s="198"/>
      <c r="H181" s="209"/>
      <c r="I181" s="208"/>
      <c r="J181" s="206"/>
    </row>
    <row r="182" spans="1:10" ht="17" thickTop="1" thickBot="1">
      <c r="A182" s="235"/>
      <c r="B182" s="209"/>
      <c r="C182" s="212"/>
      <c r="D182" s="228"/>
      <c r="E182" s="228"/>
      <c r="F182" s="228"/>
      <c r="G182" s="198"/>
      <c r="H182" s="209"/>
      <c r="I182" s="208"/>
      <c r="J182" s="206"/>
    </row>
    <row r="183" spans="1:10" ht="17" thickTop="1" thickBot="1">
      <c r="A183" s="235"/>
      <c r="B183" s="209"/>
      <c r="C183" s="212"/>
      <c r="D183" s="228"/>
      <c r="E183" s="228"/>
      <c r="F183" s="228"/>
      <c r="G183" s="198"/>
      <c r="H183" s="209"/>
      <c r="I183" s="208"/>
      <c r="J183" s="206"/>
    </row>
    <row r="184" spans="1:10" ht="17" thickTop="1" thickBot="1">
      <c r="A184" s="235"/>
      <c r="B184" s="209"/>
      <c r="C184" s="212"/>
      <c r="D184" s="228"/>
      <c r="E184" s="228"/>
      <c r="F184" s="228"/>
      <c r="G184" s="198"/>
      <c r="H184" s="209"/>
      <c r="I184" s="208"/>
      <c r="J184" s="206"/>
    </row>
    <row r="185" spans="1:10" ht="17" thickTop="1" thickBot="1">
      <c r="A185" s="235"/>
      <c r="B185" s="209"/>
      <c r="C185" s="212"/>
      <c r="D185" s="228"/>
      <c r="E185" s="228"/>
      <c r="F185" s="228"/>
      <c r="G185" s="198"/>
      <c r="H185" s="209"/>
      <c r="I185" s="208"/>
      <c r="J185" s="206"/>
    </row>
    <row r="186" spans="1:10" ht="17" thickTop="1" thickBot="1">
      <c r="A186" s="235"/>
      <c r="B186" s="209"/>
      <c r="C186" s="212"/>
      <c r="D186" s="228"/>
      <c r="E186" s="228"/>
      <c r="F186" s="228"/>
      <c r="G186" s="198"/>
      <c r="H186" s="209"/>
      <c r="I186" s="208"/>
      <c r="J186" s="206"/>
    </row>
    <row r="187" spans="1:10" ht="17" thickTop="1" thickBot="1">
      <c r="A187" s="235"/>
      <c r="B187" s="209"/>
      <c r="C187" s="212"/>
      <c r="D187" s="228"/>
      <c r="E187" s="228"/>
      <c r="F187" s="228"/>
      <c r="G187" s="198"/>
      <c r="H187" s="209"/>
      <c r="I187" s="208"/>
      <c r="J187" s="206"/>
    </row>
    <row r="188" spans="1:10" ht="17" thickTop="1" thickBot="1">
      <c r="A188" s="235"/>
      <c r="B188" s="209"/>
      <c r="C188" s="212"/>
      <c r="D188" s="228"/>
      <c r="E188" s="228"/>
      <c r="F188" s="228"/>
      <c r="G188" s="198"/>
      <c r="H188" s="209"/>
      <c r="I188" s="208"/>
      <c r="J188" s="206"/>
    </row>
    <row r="189" spans="1:10" ht="17" thickTop="1" thickBot="1">
      <c r="A189" s="235"/>
      <c r="B189" s="209"/>
      <c r="C189" s="212"/>
      <c r="D189" s="228"/>
      <c r="E189" s="228"/>
      <c r="F189" s="228"/>
      <c r="G189" s="198"/>
      <c r="H189" s="209"/>
      <c r="I189" s="208"/>
      <c r="J189" s="206"/>
    </row>
    <row r="190" spans="1:10" ht="17" thickTop="1" thickBot="1">
      <c r="A190" s="235"/>
      <c r="B190" s="209"/>
      <c r="C190" s="212"/>
      <c r="D190" s="228"/>
      <c r="E190" s="228"/>
      <c r="F190" s="228"/>
      <c r="G190" s="198"/>
      <c r="H190" s="209"/>
      <c r="I190" s="208"/>
      <c r="J190" s="206"/>
    </row>
    <row r="191" spans="1:10" ht="17" thickTop="1" thickBot="1">
      <c r="A191" s="235"/>
      <c r="B191" s="209"/>
      <c r="C191" s="212"/>
      <c r="D191" s="228"/>
      <c r="E191" s="228"/>
      <c r="F191" s="228"/>
      <c r="G191" s="198"/>
      <c r="H191" s="209"/>
      <c r="I191" s="208"/>
      <c r="J191" s="206"/>
    </row>
    <row r="192" spans="1:10" ht="17" thickTop="1" thickBot="1">
      <c r="A192" s="235"/>
      <c r="B192" s="209"/>
      <c r="C192" s="212"/>
      <c r="D192" s="228"/>
      <c r="E192" s="228"/>
      <c r="F192" s="228"/>
      <c r="G192" s="198"/>
      <c r="H192" s="209"/>
      <c r="I192" s="208"/>
      <c r="J192" s="206"/>
    </row>
    <row r="193" spans="1:10" ht="17" thickTop="1" thickBot="1">
      <c r="A193" s="235"/>
      <c r="B193" s="209"/>
      <c r="C193" s="212"/>
      <c r="D193" s="228"/>
      <c r="E193" s="228"/>
      <c r="F193" s="228"/>
      <c r="G193" s="198"/>
      <c r="H193" s="209"/>
      <c r="I193" s="208"/>
      <c r="J193" s="206"/>
    </row>
    <row r="194" spans="1:10" ht="17" thickTop="1" thickBot="1">
      <c r="A194" s="235"/>
      <c r="B194" s="209"/>
      <c r="C194" s="212"/>
      <c r="D194" s="228"/>
      <c r="E194" s="228"/>
      <c r="F194" s="228"/>
      <c r="G194" s="198"/>
      <c r="H194" s="209"/>
      <c r="I194" s="208"/>
      <c r="J194" s="206"/>
    </row>
    <row r="195" spans="1:10" ht="17" thickTop="1" thickBot="1">
      <c r="A195" s="235"/>
      <c r="B195" s="209"/>
      <c r="C195" s="212"/>
      <c r="D195" s="228"/>
      <c r="E195" s="228"/>
      <c r="F195" s="228"/>
      <c r="G195" s="198"/>
      <c r="H195" s="209"/>
      <c r="I195" s="208"/>
      <c r="J195" s="206"/>
    </row>
    <row r="196" spans="1:10" ht="17" thickTop="1" thickBot="1">
      <c r="A196" s="235"/>
      <c r="B196" s="209"/>
      <c r="C196" s="212"/>
      <c r="D196" s="228"/>
      <c r="E196" s="228"/>
      <c r="F196" s="228"/>
      <c r="G196" s="198"/>
      <c r="H196" s="209"/>
      <c r="I196" s="208"/>
      <c r="J196" s="206"/>
    </row>
    <row r="197" spans="1:10" ht="17" thickTop="1" thickBot="1">
      <c r="A197" s="235"/>
      <c r="B197" s="209"/>
      <c r="C197" s="212"/>
      <c r="D197" s="228"/>
      <c r="E197" s="228"/>
      <c r="F197" s="228"/>
      <c r="G197" s="198"/>
      <c r="H197" s="209"/>
      <c r="I197" s="208"/>
      <c r="J197" s="206"/>
    </row>
    <row r="198" spans="1:10" ht="17" thickTop="1" thickBot="1">
      <c r="A198" s="235"/>
      <c r="B198" s="209"/>
      <c r="C198" s="212"/>
      <c r="D198" s="228"/>
      <c r="E198" s="228"/>
      <c r="F198" s="228"/>
      <c r="G198" s="198"/>
      <c r="H198" s="209"/>
      <c r="I198" s="208"/>
      <c r="J198" s="206"/>
    </row>
    <row r="199" spans="1:10" ht="17" thickTop="1" thickBot="1">
      <c r="A199" s="235"/>
      <c r="B199" s="209"/>
      <c r="C199" s="212"/>
      <c r="D199" s="228"/>
      <c r="E199" s="228"/>
      <c r="F199" s="228"/>
      <c r="G199" s="198"/>
      <c r="H199" s="209"/>
      <c r="I199" s="208"/>
      <c r="J199" s="206"/>
    </row>
    <row r="200" spans="1:10" ht="17" thickTop="1" thickBot="1">
      <c r="A200" s="235"/>
      <c r="B200" s="209"/>
      <c r="C200" s="212"/>
      <c r="D200" s="228"/>
      <c r="E200" s="228"/>
      <c r="F200" s="228"/>
      <c r="G200" s="198"/>
      <c r="H200" s="209"/>
      <c r="I200" s="208"/>
      <c r="J200" s="206"/>
    </row>
    <row r="201" spans="1:10" ht="17" thickTop="1" thickBot="1">
      <c r="A201" s="235"/>
      <c r="B201" s="209"/>
      <c r="C201" s="212"/>
      <c r="D201" s="228"/>
      <c r="E201" s="228"/>
      <c r="F201" s="228"/>
      <c r="G201" s="198"/>
      <c r="H201" s="209"/>
      <c r="I201" s="208"/>
      <c r="J201" s="206"/>
    </row>
    <row r="202" spans="1:10" ht="17" thickTop="1" thickBot="1">
      <c r="A202" s="235"/>
      <c r="B202" s="209"/>
      <c r="C202" s="212"/>
      <c r="D202" s="228"/>
      <c r="E202" s="228"/>
      <c r="F202" s="228"/>
      <c r="G202" s="198"/>
      <c r="H202" s="209"/>
      <c r="I202" s="208"/>
      <c r="J202" s="206"/>
    </row>
    <row r="203" spans="1:10" ht="17" thickTop="1" thickBot="1">
      <c r="A203" s="235"/>
      <c r="B203" s="209"/>
      <c r="C203" s="212"/>
      <c r="D203" s="228"/>
      <c r="E203" s="228"/>
      <c r="F203" s="228"/>
      <c r="G203" s="198"/>
      <c r="H203" s="209"/>
      <c r="I203" s="208"/>
      <c r="J203" s="206"/>
    </row>
    <row r="204" spans="1:10" ht="17" thickTop="1" thickBot="1">
      <c r="A204" s="235"/>
      <c r="B204" s="209"/>
      <c r="C204" s="212"/>
      <c r="D204" s="228"/>
      <c r="E204" s="228"/>
      <c r="F204" s="228"/>
      <c r="G204" s="198"/>
      <c r="H204" s="209"/>
      <c r="I204" s="208"/>
      <c r="J204" s="206"/>
    </row>
    <row r="205" spans="1:10" ht="17" thickTop="1" thickBot="1">
      <c r="A205" s="235"/>
      <c r="B205" s="209"/>
      <c r="C205" s="212"/>
      <c r="D205" s="228"/>
      <c r="E205" s="228"/>
      <c r="F205" s="228"/>
      <c r="G205" s="198"/>
      <c r="H205" s="209"/>
      <c r="I205" s="208"/>
      <c r="J205" s="206"/>
    </row>
    <row r="206" spans="1:10" ht="17" thickTop="1" thickBot="1">
      <c r="A206" s="235"/>
      <c r="B206" s="209"/>
      <c r="C206" s="212"/>
      <c r="D206" s="228"/>
      <c r="E206" s="228"/>
      <c r="F206" s="228"/>
      <c r="G206" s="198"/>
      <c r="H206" s="209"/>
      <c r="I206" s="208"/>
      <c r="J206" s="206"/>
    </row>
    <row r="207" spans="1:10" ht="17" thickTop="1" thickBot="1">
      <c r="A207" s="235"/>
      <c r="B207" s="209"/>
      <c r="C207" s="212"/>
      <c r="D207" s="228"/>
      <c r="E207" s="228"/>
      <c r="F207" s="228"/>
      <c r="G207" s="198"/>
      <c r="H207" s="209"/>
      <c r="I207" s="208"/>
      <c r="J207" s="206"/>
    </row>
    <row r="208" spans="1:10" ht="17" thickTop="1" thickBot="1">
      <c r="A208" s="235"/>
      <c r="B208" s="209"/>
      <c r="C208" s="212"/>
      <c r="D208" s="228"/>
      <c r="E208" s="228"/>
      <c r="F208" s="228"/>
      <c r="G208" s="198"/>
      <c r="H208" s="209"/>
      <c r="I208" s="208"/>
      <c r="J208" s="206"/>
    </row>
    <row r="209" spans="1:10" ht="17" thickTop="1" thickBot="1">
      <c r="A209" s="235"/>
      <c r="B209" s="209"/>
      <c r="C209" s="212"/>
      <c r="D209" s="228"/>
      <c r="E209" s="228"/>
      <c r="F209" s="228"/>
      <c r="G209" s="198"/>
      <c r="H209" s="209"/>
      <c r="I209" s="208"/>
      <c r="J209" s="206"/>
    </row>
    <row r="210" spans="1:10" ht="17" thickTop="1" thickBot="1">
      <c r="A210" s="235"/>
      <c r="B210" s="209"/>
      <c r="C210" s="212"/>
      <c r="D210" s="228"/>
      <c r="E210" s="228"/>
      <c r="F210" s="228"/>
      <c r="G210" s="198"/>
      <c r="H210" s="209"/>
      <c r="I210" s="208"/>
      <c r="J210" s="206"/>
    </row>
    <row r="211" spans="1:10" ht="17" thickTop="1" thickBot="1">
      <c r="A211" s="235"/>
      <c r="B211" s="209"/>
      <c r="C211" s="212"/>
      <c r="D211" s="228"/>
      <c r="E211" s="228"/>
      <c r="F211" s="228"/>
      <c r="G211" s="198"/>
      <c r="H211" s="209"/>
      <c r="I211" s="208"/>
      <c r="J211" s="206"/>
    </row>
    <row r="212" spans="1:10" ht="17" thickTop="1" thickBot="1">
      <c r="A212" s="235"/>
      <c r="B212" s="209"/>
      <c r="C212" s="212"/>
      <c r="D212" s="228"/>
      <c r="E212" s="228"/>
      <c r="F212" s="228"/>
      <c r="G212" s="198"/>
      <c r="H212" s="209"/>
      <c r="I212" s="208"/>
      <c r="J212" s="206"/>
    </row>
    <row r="213" spans="1:10" ht="17" thickTop="1" thickBot="1">
      <c r="A213" s="235"/>
      <c r="B213" s="209"/>
      <c r="C213" s="212"/>
      <c r="D213" s="228"/>
      <c r="E213" s="228"/>
      <c r="F213" s="228"/>
      <c r="G213" s="198"/>
      <c r="H213" s="209"/>
      <c r="I213" s="208"/>
      <c r="J213" s="206"/>
    </row>
    <row r="214" spans="1:10" ht="17" thickTop="1" thickBot="1">
      <c r="A214" s="235"/>
      <c r="B214" s="209"/>
      <c r="C214" s="212"/>
      <c r="D214" s="228"/>
      <c r="E214" s="228"/>
      <c r="F214" s="228"/>
      <c r="G214" s="198"/>
      <c r="H214" s="209"/>
      <c r="I214" s="208"/>
      <c r="J214" s="206"/>
    </row>
    <row r="215" spans="1:10" ht="17" thickTop="1" thickBot="1">
      <c r="A215" s="235"/>
      <c r="B215" s="209"/>
      <c r="C215" s="212"/>
      <c r="D215" s="228"/>
      <c r="E215" s="228"/>
      <c r="F215" s="228"/>
      <c r="G215" s="198"/>
      <c r="H215" s="209"/>
      <c r="I215" s="208"/>
      <c r="J215" s="206"/>
    </row>
    <row r="216" spans="1:10" ht="17" thickTop="1" thickBot="1">
      <c r="A216" s="235"/>
      <c r="B216" s="209"/>
      <c r="C216" s="212"/>
      <c r="D216" s="228"/>
      <c r="E216" s="228"/>
      <c r="F216" s="228"/>
      <c r="G216" s="198"/>
      <c r="H216" s="209"/>
      <c r="I216" s="208"/>
      <c r="J216" s="206"/>
    </row>
    <row r="217" spans="1:10" ht="17" thickTop="1" thickBot="1">
      <c r="A217" s="235"/>
      <c r="B217" s="209"/>
      <c r="C217" s="212"/>
      <c r="D217" s="228"/>
      <c r="E217" s="228"/>
      <c r="F217" s="228"/>
      <c r="G217" s="198"/>
      <c r="H217" s="209"/>
      <c r="I217" s="208"/>
      <c r="J217" s="206"/>
    </row>
    <row r="218" spans="1:10" ht="17" thickTop="1" thickBot="1">
      <c r="A218" s="235"/>
      <c r="B218" s="209"/>
      <c r="C218" s="212"/>
      <c r="D218" s="228"/>
      <c r="E218" s="228"/>
      <c r="F218" s="228"/>
      <c r="G218" s="198"/>
      <c r="H218" s="209"/>
      <c r="I218" s="208"/>
      <c r="J218" s="206"/>
    </row>
    <row r="219" spans="1:10" ht="17" thickTop="1" thickBot="1">
      <c r="A219" s="235"/>
      <c r="B219" s="209"/>
      <c r="C219" s="212"/>
      <c r="D219" s="228"/>
      <c r="E219" s="228"/>
      <c r="F219" s="228"/>
      <c r="G219" s="198"/>
      <c r="H219" s="209"/>
      <c r="I219" s="208"/>
      <c r="J219" s="206"/>
    </row>
    <row r="220" spans="1:10" ht="17" thickTop="1" thickBot="1">
      <c r="A220" s="235"/>
      <c r="B220" s="209"/>
      <c r="C220" s="212"/>
      <c r="D220" s="228"/>
      <c r="E220" s="228"/>
      <c r="F220" s="228"/>
      <c r="G220" s="198"/>
      <c r="H220" s="209"/>
      <c r="I220" s="208"/>
      <c r="J220" s="206"/>
    </row>
    <row r="221" spans="1:10" ht="17" thickTop="1" thickBot="1">
      <c r="A221" s="235"/>
      <c r="B221" s="209"/>
      <c r="C221" s="212"/>
      <c r="D221" s="228"/>
      <c r="E221" s="228"/>
      <c r="F221" s="228"/>
      <c r="G221" s="198"/>
      <c r="H221" s="209"/>
      <c r="I221" s="208"/>
      <c r="J221" s="206"/>
    </row>
    <row r="222" spans="1:10" ht="17" thickTop="1" thickBot="1">
      <c r="A222" s="235"/>
      <c r="B222" s="209"/>
      <c r="C222" s="212"/>
      <c r="D222" s="228"/>
      <c r="E222" s="228"/>
      <c r="F222" s="228"/>
      <c r="G222" s="198"/>
      <c r="H222" s="209"/>
      <c r="I222" s="208"/>
      <c r="J222" s="206"/>
    </row>
    <row r="223" spans="1:10" ht="17" thickTop="1" thickBot="1">
      <c r="A223" s="235"/>
      <c r="B223" s="209"/>
      <c r="C223" s="212"/>
      <c r="D223" s="228"/>
      <c r="E223" s="228"/>
      <c r="F223" s="228"/>
      <c r="G223" s="198"/>
      <c r="H223" s="209"/>
      <c r="I223" s="208"/>
      <c r="J223" s="206"/>
    </row>
    <row r="224" spans="1:10" ht="17" thickTop="1" thickBot="1">
      <c r="A224" s="235"/>
      <c r="B224" s="209"/>
      <c r="C224" s="212"/>
      <c r="D224" s="228"/>
      <c r="E224" s="228"/>
      <c r="F224" s="228"/>
      <c r="G224" s="198"/>
      <c r="H224" s="209"/>
      <c r="I224" s="208"/>
      <c r="J224" s="206"/>
    </row>
    <row r="225" spans="1:10" ht="17" thickTop="1" thickBot="1">
      <c r="A225" s="235"/>
      <c r="B225" s="209"/>
      <c r="C225" s="212"/>
      <c r="D225" s="228"/>
      <c r="E225" s="228"/>
      <c r="F225" s="228"/>
      <c r="G225" s="198"/>
      <c r="H225" s="209"/>
      <c r="I225" s="208"/>
      <c r="J225" s="206"/>
    </row>
    <row r="226" spans="1:10" ht="17" thickTop="1" thickBot="1">
      <c r="A226" s="235"/>
      <c r="B226" s="209"/>
      <c r="C226" s="212"/>
      <c r="D226" s="228"/>
      <c r="E226" s="228"/>
      <c r="F226" s="228"/>
      <c r="G226" s="198"/>
      <c r="H226" s="209"/>
      <c r="I226" s="208"/>
      <c r="J226" s="206"/>
    </row>
    <row r="227" spans="1:10" ht="17" thickTop="1" thickBot="1">
      <c r="A227" s="235"/>
      <c r="B227" s="209"/>
      <c r="C227" s="212"/>
      <c r="D227" s="228"/>
      <c r="E227" s="228"/>
      <c r="F227" s="228"/>
      <c r="G227" s="198"/>
      <c r="H227" s="209"/>
      <c r="I227" s="208"/>
      <c r="J227" s="206"/>
    </row>
    <row r="228" spans="1:10" ht="17" thickTop="1" thickBot="1">
      <c r="A228" s="235"/>
      <c r="B228" s="209"/>
      <c r="C228" s="212"/>
      <c r="D228" s="228"/>
      <c r="E228" s="228"/>
      <c r="F228" s="228"/>
      <c r="G228" s="198"/>
      <c r="H228" s="209"/>
      <c r="I228" s="208"/>
      <c r="J228" s="206"/>
    </row>
    <row r="229" spans="1:10" ht="17" thickTop="1" thickBot="1">
      <c r="A229" s="235"/>
      <c r="B229" s="209"/>
      <c r="C229" s="212"/>
      <c r="D229" s="228"/>
      <c r="E229" s="228"/>
      <c r="F229" s="228"/>
      <c r="G229" s="198"/>
      <c r="H229" s="209"/>
      <c r="I229" s="208"/>
      <c r="J229" s="206"/>
    </row>
    <row r="230" spans="1:10" ht="17" thickTop="1" thickBot="1">
      <c r="A230" s="235"/>
      <c r="B230" s="209"/>
      <c r="C230" s="212"/>
      <c r="D230" s="228"/>
      <c r="E230" s="228"/>
      <c r="F230" s="228"/>
      <c r="G230" s="198"/>
      <c r="H230" s="209"/>
      <c r="I230" s="208"/>
      <c r="J230" s="206"/>
    </row>
    <row r="231" spans="1:10" ht="17" thickTop="1" thickBot="1">
      <c r="A231" s="235"/>
      <c r="B231" s="209"/>
      <c r="C231" s="212"/>
      <c r="D231" s="228"/>
      <c r="E231" s="228"/>
      <c r="F231" s="228"/>
      <c r="G231" s="198"/>
      <c r="H231" s="209"/>
      <c r="I231" s="208"/>
      <c r="J231" s="206"/>
    </row>
    <row r="232" spans="1:10" ht="17" thickTop="1" thickBot="1">
      <c r="A232" s="235"/>
      <c r="B232" s="209"/>
      <c r="C232" s="212"/>
      <c r="D232" s="228"/>
      <c r="E232" s="228"/>
      <c r="F232" s="228"/>
      <c r="G232" s="198"/>
      <c r="H232" s="209"/>
      <c r="I232" s="208"/>
      <c r="J232" s="206"/>
    </row>
    <row r="233" spans="1:10" ht="17" thickTop="1" thickBot="1">
      <c r="A233" s="235"/>
      <c r="B233" s="209"/>
      <c r="C233" s="212"/>
      <c r="D233" s="228"/>
      <c r="E233" s="228"/>
      <c r="F233" s="228"/>
      <c r="G233" s="198"/>
      <c r="H233" s="209"/>
      <c r="I233" s="208"/>
      <c r="J233" s="206"/>
    </row>
    <row r="234" spans="1:10" ht="17" thickTop="1" thickBot="1">
      <c r="A234" s="235"/>
      <c r="B234" s="209"/>
      <c r="C234" s="212"/>
      <c r="D234" s="228"/>
      <c r="E234" s="228"/>
      <c r="F234" s="228"/>
      <c r="G234" s="198"/>
      <c r="H234" s="209"/>
      <c r="I234" s="208"/>
      <c r="J234" s="206"/>
    </row>
    <row r="235" spans="1:10" ht="17" thickTop="1" thickBot="1">
      <c r="A235" s="235"/>
      <c r="B235" s="209"/>
      <c r="C235" s="212"/>
      <c r="D235" s="228"/>
      <c r="E235" s="228"/>
      <c r="F235" s="228"/>
      <c r="G235" s="198"/>
      <c r="H235" s="209"/>
      <c r="I235" s="208"/>
      <c r="J235" s="206"/>
    </row>
    <row r="236" spans="1:10" ht="17" thickTop="1" thickBot="1">
      <c r="A236" s="235"/>
      <c r="B236" s="209"/>
      <c r="C236" s="212"/>
      <c r="D236" s="228"/>
      <c r="E236" s="228"/>
      <c r="F236" s="228"/>
      <c r="G236" s="198"/>
      <c r="H236" s="209"/>
      <c r="I236" s="208"/>
      <c r="J236" s="206"/>
    </row>
    <row r="237" spans="1:10" ht="17" thickTop="1" thickBot="1">
      <c r="B237" s="209"/>
      <c r="C237" s="212"/>
      <c r="D237" s="228"/>
      <c r="E237" s="228"/>
      <c r="F237" s="228"/>
      <c r="G237" s="198"/>
      <c r="H237" s="209"/>
      <c r="I237" s="208"/>
      <c r="J237" s="206"/>
    </row>
    <row r="238" spans="1:10" ht="17" thickTop="1" thickBot="1">
      <c r="B238" s="209"/>
      <c r="C238" s="212"/>
      <c r="D238" s="228"/>
      <c r="E238" s="228"/>
      <c r="F238" s="228"/>
      <c r="G238" s="198"/>
      <c r="H238" s="209"/>
      <c r="I238" s="208"/>
      <c r="J238" s="206"/>
    </row>
    <row r="239" spans="1:10" ht="17" thickTop="1" thickBot="1">
      <c r="C239" s="202"/>
      <c r="D239" s="202"/>
      <c r="E239" s="202"/>
      <c r="F239" s="202"/>
      <c r="G239" s="198"/>
      <c r="H239" s="209"/>
      <c r="I239" s="208"/>
      <c r="J239" s="206"/>
    </row>
    <row r="240" spans="1:10" ht="17" thickTop="1" thickBot="1">
      <c r="C240" s="202"/>
      <c r="D240" s="202"/>
      <c r="E240" s="202"/>
      <c r="F240" s="202"/>
      <c r="G240" s="198"/>
      <c r="H240" s="209"/>
      <c r="I240" s="208"/>
      <c r="J240" s="206"/>
    </row>
    <row r="241" spans="3:10" ht="17" thickTop="1" thickBot="1">
      <c r="C241" s="202"/>
      <c r="D241" s="202"/>
      <c r="E241" s="202"/>
      <c r="F241" s="202"/>
      <c r="G241" s="198"/>
      <c r="H241" s="209"/>
      <c r="I241" s="208"/>
      <c r="J241" s="206"/>
    </row>
    <row r="242" spans="3:10" ht="17" thickTop="1" thickBot="1">
      <c r="C242" s="202"/>
      <c r="D242" s="202"/>
      <c r="E242" s="202"/>
      <c r="F242" s="202"/>
      <c r="G242" s="198"/>
      <c r="H242" s="209"/>
      <c r="I242" s="208"/>
      <c r="J242" s="206"/>
    </row>
    <row r="243" spans="3:10" ht="17" thickTop="1" thickBot="1">
      <c r="C243" s="202"/>
      <c r="D243" s="202"/>
      <c r="E243" s="202"/>
      <c r="F243" s="202"/>
      <c r="G243" s="198"/>
      <c r="H243" s="209"/>
      <c r="I243" s="208"/>
      <c r="J243" s="206"/>
    </row>
    <row r="244" spans="3:10" ht="17" thickTop="1" thickBot="1">
      <c r="C244" s="202"/>
      <c r="D244" s="202"/>
      <c r="E244" s="202"/>
      <c r="F244" s="202"/>
      <c r="G244" s="198"/>
      <c r="H244" s="209"/>
      <c r="I244" s="208"/>
      <c r="J244" s="206"/>
    </row>
    <row r="245" spans="3:10" ht="17" thickTop="1" thickBot="1">
      <c r="C245" s="202"/>
      <c r="D245" s="202"/>
      <c r="E245" s="202"/>
      <c r="F245" s="202"/>
      <c r="G245" s="198"/>
      <c r="H245" s="209"/>
      <c r="I245" s="208"/>
      <c r="J245" s="206"/>
    </row>
    <row r="246" spans="3:10" ht="17" thickTop="1" thickBot="1">
      <c r="C246" s="202"/>
      <c r="D246" s="202"/>
      <c r="E246" s="202"/>
      <c r="F246" s="202"/>
      <c r="G246" s="198"/>
      <c r="H246" s="209"/>
      <c r="I246" s="208"/>
      <c r="J246" s="206"/>
    </row>
    <row r="247" spans="3:10" ht="17" thickTop="1" thickBot="1">
      <c r="C247" s="202"/>
      <c r="D247" s="202"/>
      <c r="E247" s="202"/>
      <c r="F247" s="202"/>
      <c r="G247" s="198"/>
      <c r="H247" s="209"/>
      <c r="I247" s="208"/>
      <c r="J247" s="206"/>
    </row>
    <row r="248" spans="3:10" ht="17" thickTop="1" thickBot="1">
      <c r="C248" s="202"/>
      <c r="D248" s="202"/>
      <c r="E248" s="202"/>
      <c r="F248" s="202"/>
      <c r="G248" s="198"/>
      <c r="H248" s="209"/>
      <c r="I248" s="208"/>
      <c r="J248" s="206"/>
    </row>
    <row r="249" spans="3:10" ht="17" thickTop="1" thickBot="1">
      <c r="C249" s="202"/>
      <c r="D249" s="202"/>
      <c r="E249" s="202"/>
      <c r="F249" s="202"/>
      <c r="G249" s="198"/>
      <c r="H249" s="209"/>
      <c r="I249" s="208"/>
      <c r="J249" s="206"/>
    </row>
    <row r="250" spans="3:10" ht="17" thickTop="1" thickBot="1">
      <c r="C250" s="202"/>
      <c r="D250" s="202"/>
      <c r="E250" s="202"/>
      <c r="F250" s="202"/>
      <c r="G250" s="198"/>
      <c r="H250" s="209"/>
      <c r="I250" s="208"/>
      <c r="J250" s="206"/>
    </row>
    <row r="251" spans="3:10" ht="17" thickTop="1" thickBot="1">
      <c r="C251" s="202"/>
      <c r="D251" s="202"/>
      <c r="E251" s="202"/>
      <c r="F251" s="202"/>
      <c r="G251" s="198"/>
      <c r="H251" s="209"/>
      <c r="I251" s="208"/>
      <c r="J251" s="206"/>
    </row>
    <row r="252" spans="3:10" ht="17" thickTop="1" thickBot="1">
      <c r="C252" s="202"/>
      <c r="D252" s="202"/>
      <c r="E252" s="202"/>
      <c r="F252" s="202"/>
      <c r="G252" s="198"/>
      <c r="H252" s="209"/>
      <c r="I252" s="208"/>
      <c r="J252" s="206"/>
    </row>
    <row r="253" spans="3:10" ht="16" thickTop="1">
      <c r="C253" s="202"/>
      <c r="D253" s="202"/>
      <c r="E253" s="202"/>
      <c r="F253" s="202"/>
      <c r="G253" s="198"/>
      <c r="H253" s="202"/>
    </row>
    <row r="254" spans="3:10">
      <c r="C254" s="202"/>
      <c r="D254" s="202"/>
      <c r="E254" s="202"/>
      <c r="F254" s="202"/>
      <c r="G254" s="198"/>
      <c r="H254" s="202"/>
    </row>
    <row r="255" spans="3:10">
      <c r="C255" s="202"/>
      <c r="D255" s="202"/>
      <c r="E255" s="202"/>
      <c r="F255" s="202"/>
      <c r="G255" s="198"/>
      <c r="H255" s="202"/>
    </row>
    <row r="256" spans="3:10">
      <c r="C256" s="202"/>
      <c r="D256" s="202"/>
      <c r="E256" s="202"/>
      <c r="F256" s="202"/>
      <c r="G256" s="198"/>
      <c r="H256" s="202"/>
    </row>
    <row r="257" spans="3:8">
      <c r="C257" s="202"/>
      <c r="D257" s="202"/>
      <c r="E257" s="202"/>
      <c r="F257" s="202"/>
      <c r="G257" s="198"/>
      <c r="H257" s="202"/>
    </row>
    <row r="258" spans="3:8">
      <c r="C258" s="202"/>
      <c r="D258" s="202"/>
      <c r="E258" s="202"/>
      <c r="F258" s="202"/>
      <c r="G258" s="198"/>
      <c r="H258" s="202"/>
    </row>
    <row r="259" spans="3:8">
      <c r="C259" s="202"/>
      <c r="D259" s="202"/>
      <c r="E259" s="202"/>
      <c r="F259" s="202"/>
      <c r="G259" s="198"/>
      <c r="H259" s="202"/>
    </row>
    <row r="260" spans="3:8">
      <c r="C260" s="202"/>
      <c r="D260" s="202"/>
      <c r="E260" s="202"/>
      <c r="F260" s="202"/>
      <c r="G260" s="198"/>
      <c r="H260" s="202"/>
    </row>
    <row r="261" spans="3:8">
      <c r="C261" s="202"/>
      <c r="D261" s="202"/>
      <c r="E261" s="202"/>
      <c r="F261" s="202"/>
      <c r="G261" s="198"/>
      <c r="H261" s="202"/>
    </row>
    <row r="262" spans="3:8">
      <c r="C262" s="202"/>
      <c r="D262" s="202"/>
      <c r="E262" s="202"/>
      <c r="F262" s="202"/>
      <c r="G262" s="198"/>
      <c r="H262" s="202"/>
    </row>
    <row r="263" spans="3:8">
      <c r="C263" s="202"/>
      <c r="D263" s="202"/>
      <c r="E263" s="202"/>
      <c r="F263" s="202"/>
      <c r="G263" s="198"/>
      <c r="H263" s="202"/>
    </row>
    <row r="264" spans="3:8">
      <c r="C264" s="202"/>
      <c r="D264" s="202"/>
      <c r="E264" s="202"/>
      <c r="F264" s="202"/>
      <c r="G264" s="198"/>
      <c r="H264" s="202"/>
    </row>
    <row r="265" spans="3:8">
      <c r="C265" s="202"/>
      <c r="D265" s="202"/>
      <c r="E265" s="202"/>
      <c r="F265" s="202"/>
      <c r="G265" s="198"/>
      <c r="H265" s="202"/>
    </row>
    <row r="266" spans="3:8">
      <c r="C266" s="202"/>
      <c r="D266" s="202"/>
      <c r="E266" s="202"/>
      <c r="F266" s="202"/>
      <c r="G266" s="198"/>
      <c r="H266" s="202"/>
    </row>
    <row r="267" spans="3:8">
      <c r="C267" s="202"/>
      <c r="D267" s="202"/>
      <c r="E267" s="202"/>
      <c r="F267" s="202"/>
      <c r="G267" s="198"/>
      <c r="H267" s="202"/>
    </row>
    <row r="268" spans="3:8">
      <c r="C268" s="202"/>
      <c r="D268" s="202"/>
      <c r="E268" s="202"/>
      <c r="F268" s="202"/>
      <c r="G268" s="198"/>
      <c r="H268" s="202"/>
    </row>
    <row r="269" spans="3:8">
      <c r="C269" s="202"/>
      <c r="D269" s="202"/>
      <c r="E269" s="202"/>
      <c r="F269" s="202"/>
      <c r="G269" s="198"/>
      <c r="H269" s="202"/>
    </row>
    <row r="270" spans="3:8">
      <c r="C270" s="202"/>
      <c r="D270" s="202"/>
      <c r="E270" s="202"/>
      <c r="F270" s="202"/>
      <c r="G270" s="198"/>
      <c r="H270" s="202"/>
    </row>
    <row r="271" spans="3:8">
      <c r="C271" s="202"/>
      <c r="D271" s="202"/>
      <c r="E271" s="202"/>
      <c r="F271" s="202"/>
      <c r="G271" s="198"/>
      <c r="H271" s="202"/>
    </row>
    <row r="272" spans="3:8">
      <c r="C272" s="202"/>
      <c r="D272" s="202"/>
      <c r="E272" s="202"/>
      <c r="F272" s="202"/>
      <c r="G272" s="198"/>
      <c r="H272" s="202"/>
    </row>
    <row r="273" spans="3:8">
      <c r="C273" s="202"/>
      <c r="D273" s="202"/>
      <c r="E273" s="202"/>
      <c r="F273" s="202"/>
      <c r="G273" s="198"/>
      <c r="H273" s="202"/>
    </row>
    <row r="274" spans="3:8">
      <c r="C274" s="202"/>
      <c r="D274" s="202"/>
      <c r="E274" s="202"/>
      <c r="F274" s="202"/>
      <c r="G274" s="198"/>
      <c r="H274" s="202"/>
    </row>
    <row r="275" spans="3:8">
      <c r="C275" s="202"/>
      <c r="D275" s="202"/>
      <c r="E275" s="202"/>
      <c r="F275" s="202"/>
      <c r="G275" s="202"/>
      <c r="H275" s="202"/>
    </row>
    <row r="276" spans="3:8">
      <c r="C276" s="202"/>
      <c r="D276" s="202"/>
      <c r="E276" s="202"/>
      <c r="F276" s="202"/>
      <c r="G276" s="202"/>
      <c r="H276" s="202"/>
    </row>
    <row r="277" spans="3:8">
      <c r="C277" s="202"/>
      <c r="D277" s="202"/>
      <c r="E277" s="202"/>
      <c r="F277" s="202"/>
      <c r="G277" s="202"/>
      <c r="H277" s="202"/>
    </row>
    <row r="278" spans="3:8">
      <c r="C278" s="202"/>
      <c r="D278" s="202"/>
      <c r="E278" s="202"/>
      <c r="F278" s="202"/>
      <c r="G278" s="202"/>
      <c r="H278" s="202"/>
    </row>
    <row r="279" spans="3:8">
      <c r="C279" s="202"/>
      <c r="D279" s="202"/>
      <c r="E279" s="202"/>
      <c r="F279" s="202"/>
      <c r="G279" s="202"/>
      <c r="H279" s="202"/>
    </row>
    <row r="280" spans="3:8">
      <c r="C280" s="202"/>
      <c r="D280" s="202"/>
      <c r="E280" s="202"/>
      <c r="F280" s="202"/>
      <c r="G280" s="202"/>
      <c r="H280" s="202"/>
    </row>
    <row r="281" spans="3:8">
      <c r="C281" s="202"/>
      <c r="D281" s="202"/>
      <c r="E281" s="202"/>
      <c r="F281" s="202"/>
      <c r="G281" s="202"/>
      <c r="H281" s="202"/>
    </row>
    <row r="282" spans="3:8">
      <c r="C282" s="202"/>
      <c r="D282" s="202"/>
      <c r="E282" s="202"/>
      <c r="F282" s="202"/>
      <c r="G282" s="202"/>
      <c r="H282" s="202"/>
    </row>
    <row r="283" spans="3:8">
      <c r="C283" s="202"/>
      <c r="D283" s="202"/>
      <c r="E283" s="202"/>
      <c r="F283" s="202"/>
      <c r="G283" s="202"/>
      <c r="H283" s="202"/>
    </row>
    <row r="284" spans="3:8">
      <c r="C284" s="202"/>
      <c r="D284" s="202"/>
      <c r="E284" s="202"/>
      <c r="F284" s="202"/>
      <c r="G284" s="202"/>
      <c r="H284" s="202"/>
    </row>
    <row r="285" spans="3:8">
      <c r="C285" s="202"/>
      <c r="D285" s="202"/>
      <c r="E285" s="202"/>
      <c r="F285" s="202"/>
      <c r="G285" s="202"/>
      <c r="H285" s="202"/>
    </row>
    <row r="286" spans="3:8">
      <c r="C286" s="202"/>
      <c r="D286" s="202"/>
      <c r="E286" s="202"/>
      <c r="F286" s="202"/>
      <c r="G286" s="202"/>
      <c r="H286" s="202"/>
    </row>
    <row r="287" spans="3:8">
      <c r="C287" s="202"/>
      <c r="D287" s="202"/>
      <c r="E287" s="202"/>
      <c r="F287" s="202"/>
      <c r="G287" s="202"/>
      <c r="H287" s="202"/>
    </row>
    <row r="288" spans="3:8">
      <c r="C288" s="202"/>
      <c r="D288" s="202"/>
      <c r="E288" s="202"/>
      <c r="F288" s="202"/>
      <c r="G288" s="202"/>
      <c r="H288" s="202"/>
    </row>
    <row r="289" spans="3:8">
      <c r="C289" s="202"/>
      <c r="D289" s="202"/>
      <c r="E289" s="202"/>
      <c r="F289" s="202"/>
      <c r="G289" s="202"/>
      <c r="H289" s="202"/>
    </row>
    <row r="290" spans="3:8">
      <c r="C290" s="202"/>
      <c r="D290" s="202"/>
      <c r="E290" s="202"/>
      <c r="F290" s="202"/>
      <c r="G290" s="202"/>
      <c r="H290" s="202"/>
    </row>
    <row r="291" spans="3:8">
      <c r="C291" s="202"/>
      <c r="D291" s="202"/>
      <c r="E291" s="202"/>
      <c r="F291" s="202"/>
      <c r="G291" s="202"/>
      <c r="H291" s="202"/>
    </row>
    <row r="292" spans="3:8">
      <c r="C292" s="202"/>
      <c r="D292" s="202"/>
      <c r="E292" s="202"/>
      <c r="F292" s="202"/>
      <c r="G292" s="202"/>
      <c r="H292" s="202"/>
    </row>
    <row r="293" spans="3:8">
      <c r="C293" s="202"/>
      <c r="D293" s="202"/>
      <c r="E293" s="202"/>
      <c r="F293" s="202"/>
      <c r="G293" s="202"/>
      <c r="H293" s="202"/>
    </row>
    <row r="294" spans="3:8">
      <c r="C294" s="202"/>
      <c r="D294" s="202"/>
      <c r="E294" s="202"/>
      <c r="F294" s="202"/>
      <c r="G294" s="202"/>
      <c r="H294" s="202"/>
    </row>
    <row r="295" spans="3:8">
      <c r="C295" s="202"/>
      <c r="D295" s="202"/>
      <c r="E295" s="202"/>
      <c r="F295" s="202"/>
      <c r="G295" s="202"/>
      <c r="H295" s="202"/>
    </row>
    <row r="296" spans="3:8">
      <c r="C296" s="202"/>
      <c r="D296" s="202"/>
      <c r="E296" s="202"/>
      <c r="F296" s="202"/>
      <c r="G296" s="202"/>
      <c r="H296" s="202"/>
    </row>
    <row r="297" spans="3:8">
      <c r="C297" s="202"/>
      <c r="D297" s="202"/>
      <c r="E297" s="202"/>
      <c r="F297" s="202"/>
      <c r="G297" s="202"/>
      <c r="H297" s="202"/>
    </row>
    <row r="298" spans="3:8">
      <c r="C298" s="202"/>
      <c r="D298" s="202"/>
      <c r="E298" s="202"/>
      <c r="F298" s="202"/>
      <c r="G298" s="202"/>
      <c r="H298" s="202"/>
    </row>
    <row r="299" spans="3:8">
      <c r="C299" s="202"/>
      <c r="D299" s="202"/>
      <c r="E299" s="202"/>
      <c r="F299" s="202"/>
      <c r="G299" s="202"/>
      <c r="H299" s="202"/>
    </row>
    <row r="300" spans="3:8">
      <c r="C300" s="202"/>
      <c r="D300" s="202"/>
      <c r="E300" s="202"/>
      <c r="F300" s="202"/>
      <c r="G300" s="202"/>
      <c r="H300" s="202"/>
    </row>
    <row r="301" spans="3:8">
      <c r="C301" s="202"/>
      <c r="D301" s="202"/>
      <c r="E301" s="202"/>
      <c r="F301" s="202"/>
      <c r="G301" s="202"/>
      <c r="H301" s="202"/>
    </row>
    <row r="302" spans="3:8">
      <c r="C302" s="202"/>
      <c r="D302" s="202"/>
      <c r="E302" s="202"/>
      <c r="F302" s="202"/>
      <c r="G302" s="202"/>
      <c r="H302" s="202"/>
    </row>
    <row r="303" spans="3:8">
      <c r="C303" s="202"/>
      <c r="D303" s="202"/>
      <c r="E303" s="202"/>
      <c r="F303" s="202"/>
      <c r="G303" s="202"/>
      <c r="H303" s="202"/>
    </row>
    <row r="304" spans="3:8">
      <c r="C304" s="202"/>
      <c r="D304" s="202"/>
      <c r="E304" s="202"/>
      <c r="F304" s="202"/>
      <c r="G304" s="202"/>
      <c r="H304" s="202"/>
    </row>
    <row r="305" spans="3:8">
      <c r="C305" s="202"/>
      <c r="D305" s="202"/>
      <c r="E305" s="202"/>
      <c r="F305" s="202"/>
      <c r="G305" s="202"/>
      <c r="H305" s="202"/>
    </row>
    <row r="306" spans="3:8">
      <c r="C306" s="202"/>
      <c r="D306" s="202"/>
      <c r="E306" s="202"/>
      <c r="F306" s="202"/>
      <c r="G306" s="202"/>
      <c r="H306" s="202"/>
    </row>
    <row r="307" spans="3:8">
      <c r="C307" s="202"/>
      <c r="D307" s="202"/>
      <c r="E307" s="202"/>
      <c r="F307" s="202"/>
      <c r="G307" s="202"/>
      <c r="H307" s="202"/>
    </row>
    <row r="308" spans="3:8">
      <c r="C308" s="202"/>
      <c r="D308" s="202"/>
      <c r="E308" s="202"/>
      <c r="F308" s="202"/>
      <c r="G308" s="202"/>
      <c r="H308" s="202"/>
    </row>
    <row r="309" spans="3:8">
      <c r="C309" s="202"/>
      <c r="D309" s="202"/>
      <c r="E309" s="202"/>
      <c r="F309" s="202"/>
      <c r="G309" s="202"/>
      <c r="H309" s="202"/>
    </row>
    <row r="310" spans="3:8">
      <c r="C310" s="202"/>
      <c r="D310" s="202"/>
      <c r="E310" s="202"/>
      <c r="F310" s="202"/>
      <c r="G310" s="202"/>
      <c r="H310" s="202"/>
    </row>
    <row r="311" spans="3:8">
      <c r="C311" s="202"/>
      <c r="D311" s="202"/>
      <c r="E311" s="202"/>
      <c r="F311" s="202"/>
      <c r="G311" s="202"/>
      <c r="H311" s="202"/>
    </row>
    <row r="312" spans="3:8">
      <c r="C312" s="202"/>
      <c r="D312" s="202"/>
      <c r="E312" s="202"/>
      <c r="F312" s="202"/>
      <c r="G312" s="202"/>
      <c r="H312" s="202"/>
    </row>
    <row r="313" spans="3:8">
      <c r="C313" s="202"/>
      <c r="D313" s="202"/>
      <c r="E313" s="202"/>
      <c r="F313" s="202"/>
      <c r="G313" s="202"/>
      <c r="H313" s="202"/>
    </row>
    <row r="314" spans="3:8">
      <c r="C314" s="202"/>
      <c r="D314" s="202"/>
      <c r="E314" s="202"/>
      <c r="F314" s="202"/>
      <c r="G314" s="202"/>
      <c r="H314" s="202"/>
    </row>
    <row r="315" spans="3:8">
      <c r="C315" s="202"/>
      <c r="D315" s="202"/>
      <c r="E315" s="202"/>
      <c r="F315" s="202"/>
      <c r="G315" s="202"/>
      <c r="H315" s="202"/>
    </row>
    <row r="316" spans="3:8">
      <c r="C316" s="202"/>
      <c r="D316" s="202"/>
      <c r="E316" s="202"/>
      <c r="F316" s="202"/>
      <c r="G316" s="202"/>
      <c r="H316" s="202"/>
    </row>
    <row r="317" spans="3:8">
      <c r="C317" s="202"/>
      <c r="D317" s="202"/>
      <c r="E317" s="202"/>
      <c r="F317" s="202"/>
      <c r="G317" s="202"/>
      <c r="H317" s="202"/>
    </row>
    <row r="318" spans="3:8">
      <c r="C318" s="202"/>
      <c r="D318" s="202"/>
      <c r="E318" s="202"/>
      <c r="F318" s="202"/>
      <c r="G318" s="202"/>
      <c r="H318" s="202"/>
    </row>
    <row r="319" spans="3:8">
      <c r="C319" s="202"/>
      <c r="D319" s="202"/>
      <c r="E319" s="202"/>
      <c r="F319" s="202"/>
      <c r="G319" s="202"/>
      <c r="H319" s="202"/>
    </row>
    <row r="320" spans="3:8">
      <c r="C320" s="202"/>
      <c r="D320" s="202"/>
      <c r="E320" s="202"/>
      <c r="F320" s="202"/>
      <c r="G320" s="202"/>
      <c r="H320" s="202"/>
    </row>
    <row r="321" spans="3:8">
      <c r="C321" s="202"/>
      <c r="D321" s="202"/>
      <c r="E321" s="202"/>
      <c r="F321" s="202"/>
      <c r="G321" s="202"/>
      <c r="H321" s="202"/>
    </row>
    <row r="322" spans="3:8">
      <c r="C322" s="202"/>
      <c r="D322" s="202"/>
      <c r="E322" s="202"/>
      <c r="F322" s="202"/>
      <c r="G322" s="202"/>
      <c r="H322" s="202"/>
    </row>
    <row r="323" spans="3:8">
      <c r="C323" s="202"/>
      <c r="D323" s="202"/>
      <c r="E323" s="202"/>
      <c r="F323" s="202"/>
      <c r="G323" s="202"/>
      <c r="H323" s="202"/>
    </row>
    <row r="324" spans="3:8">
      <c r="C324" s="202"/>
      <c r="D324" s="202"/>
      <c r="E324" s="202"/>
      <c r="F324" s="202"/>
      <c r="G324" s="202"/>
      <c r="H324" s="202"/>
    </row>
    <row r="325" spans="3:8">
      <c r="C325" s="202"/>
      <c r="D325" s="202"/>
      <c r="E325" s="202"/>
      <c r="F325" s="202"/>
      <c r="G325" s="202"/>
      <c r="H325" s="202"/>
    </row>
    <row r="326" spans="3:8">
      <c r="C326" s="202"/>
      <c r="D326" s="202"/>
      <c r="E326" s="202"/>
      <c r="F326" s="202"/>
      <c r="G326" s="202"/>
      <c r="H326" s="202"/>
    </row>
    <row r="327" spans="3:8">
      <c r="C327" s="202"/>
      <c r="D327" s="202"/>
      <c r="E327" s="202"/>
      <c r="F327" s="202"/>
      <c r="G327" s="202"/>
      <c r="H327" s="202"/>
    </row>
    <row r="328" spans="3:8">
      <c r="C328" s="202"/>
      <c r="D328" s="202"/>
      <c r="E328" s="202"/>
      <c r="F328" s="202"/>
      <c r="G328" s="202"/>
      <c r="H328" s="202"/>
    </row>
    <row r="329" spans="3:8">
      <c r="C329" s="202"/>
      <c r="D329" s="202"/>
      <c r="E329" s="202"/>
      <c r="F329" s="202"/>
      <c r="G329" s="202"/>
      <c r="H329" s="202"/>
    </row>
    <row r="330" spans="3:8">
      <c r="C330" s="202"/>
      <c r="D330" s="202"/>
      <c r="E330" s="202"/>
      <c r="F330" s="202"/>
      <c r="G330" s="202"/>
      <c r="H330" s="202"/>
    </row>
    <row r="331" spans="3:8">
      <c r="C331" s="202"/>
      <c r="D331" s="202"/>
      <c r="E331" s="202"/>
      <c r="F331" s="202"/>
      <c r="G331" s="202"/>
      <c r="H331" s="202"/>
    </row>
    <row r="332" spans="3:8">
      <c r="C332" s="202"/>
      <c r="D332" s="202"/>
      <c r="E332" s="202"/>
      <c r="F332" s="202"/>
      <c r="G332" s="202"/>
      <c r="H332" s="202"/>
    </row>
    <row r="333" spans="3:8">
      <c r="C333" s="202"/>
      <c r="D333" s="202"/>
      <c r="E333" s="202"/>
      <c r="F333" s="202"/>
      <c r="G333" s="202"/>
      <c r="H333" s="202"/>
    </row>
    <row r="334" spans="3:8">
      <c r="C334" s="202"/>
      <c r="D334" s="202"/>
      <c r="E334" s="202"/>
      <c r="F334" s="202"/>
      <c r="G334" s="202"/>
      <c r="H334" s="202"/>
    </row>
    <row r="335" spans="3:8">
      <c r="C335" s="202"/>
      <c r="D335" s="202"/>
      <c r="E335" s="202"/>
      <c r="F335" s="202"/>
      <c r="G335" s="202"/>
      <c r="H335" s="202"/>
    </row>
    <row r="336" spans="3:8">
      <c r="C336" s="202"/>
      <c r="D336" s="202"/>
      <c r="E336" s="202"/>
      <c r="F336" s="202"/>
      <c r="G336" s="202"/>
      <c r="H336" s="202"/>
    </row>
    <row r="337" spans="3:8">
      <c r="C337" s="202"/>
      <c r="D337" s="202"/>
      <c r="E337" s="202"/>
      <c r="F337" s="202"/>
      <c r="G337" s="202"/>
      <c r="H337" s="202"/>
    </row>
    <row r="338" spans="3:8">
      <c r="C338" s="202"/>
      <c r="D338" s="202"/>
      <c r="E338" s="202"/>
      <c r="F338" s="202"/>
      <c r="G338" s="202"/>
      <c r="H338" s="202"/>
    </row>
    <row r="339" spans="3:8">
      <c r="C339" s="202"/>
      <c r="D339" s="202"/>
      <c r="E339" s="202"/>
      <c r="F339" s="202"/>
      <c r="G339" s="202"/>
      <c r="H339" s="202"/>
    </row>
    <row r="340" spans="3:8">
      <c r="C340" s="202"/>
      <c r="D340" s="202"/>
      <c r="E340" s="202"/>
      <c r="F340" s="202"/>
      <c r="G340" s="202"/>
      <c r="H340" s="202"/>
    </row>
    <row r="341" spans="3:8">
      <c r="C341" s="202"/>
      <c r="D341" s="202"/>
      <c r="E341" s="202"/>
      <c r="F341" s="202"/>
      <c r="G341" s="202"/>
      <c r="H341" s="202"/>
    </row>
    <row r="342" spans="3:8">
      <c r="C342" s="202"/>
      <c r="D342" s="202"/>
      <c r="E342" s="202"/>
      <c r="F342" s="202"/>
      <c r="G342" s="202"/>
      <c r="H342" s="202"/>
    </row>
    <row r="343" spans="3:8">
      <c r="C343" s="202"/>
      <c r="D343" s="202"/>
      <c r="E343" s="202"/>
      <c r="F343" s="202"/>
      <c r="G343" s="202"/>
      <c r="H343" s="202"/>
    </row>
    <row r="344" spans="3:8">
      <c r="C344" s="202"/>
      <c r="D344" s="202"/>
      <c r="E344" s="202"/>
      <c r="F344" s="202"/>
      <c r="G344" s="202"/>
      <c r="H344" s="202"/>
    </row>
    <row r="345" spans="3:8">
      <c r="C345" s="202"/>
      <c r="D345" s="202"/>
      <c r="E345" s="202"/>
      <c r="F345" s="202"/>
      <c r="G345" s="202"/>
      <c r="H345" s="202"/>
    </row>
    <row r="346" spans="3:8">
      <c r="C346" s="202"/>
      <c r="D346" s="202"/>
      <c r="E346" s="202"/>
      <c r="F346" s="202"/>
      <c r="G346" s="202"/>
      <c r="H346" s="202"/>
    </row>
    <row r="347" spans="3:8">
      <c r="C347" s="202"/>
      <c r="D347" s="202"/>
      <c r="E347" s="202"/>
      <c r="F347" s="202"/>
      <c r="G347" s="202"/>
      <c r="H347" s="202"/>
    </row>
    <row r="348" spans="3:8">
      <c r="C348" s="202"/>
      <c r="D348" s="202"/>
      <c r="E348" s="202"/>
      <c r="F348" s="202"/>
      <c r="G348" s="202"/>
      <c r="H348" s="202"/>
    </row>
    <row r="349" spans="3:8">
      <c r="C349" s="202"/>
      <c r="D349" s="202"/>
      <c r="E349" s="202"/>
      <c r="F349" s="202"/>
      <c r="G349" s="202"/>
      <c r="H349" s="202"/>
    </row>
    <row r="350" spans="3:8">
      <c r="C350" s="202"/>
      <c r="D350" s="202"/>
      <c r="E350" s="202"/>
      <c r="F350" s="202"/>
      <c r="G350" s="202"/>
      <c r="H350" s="202"/>
    </row>
    <row r="351" spans="3:8">
      <c r="C351" s="202"/>
      <c r="D351" s="202"/>
      <c r="E351" s="202"/>
      <c r="F351" s="202"/>
      <c r="G351" s="202"/>
      <c r="H351" s="202"/>
    </row>
    <row r="352" spans="3:8">
      <c r="C352" s="202"/>
      <c r="D352" s="202"/>
      <c r="E352" s="202"/>
      <c r="F352" s="202"/>
      <c r="G352" s="202"/>
      <c r="H352" s="202"/>
    </row>
    <row r="353" spans="3:8">
      <c r="C353" s="202"/>
      <c r="D353" s="202"/>
      <c r="E353" s="202"/>
      <c r="F353" s="202"/>
      <c r="G353" s="202"/>
      <c r="H353" s="202"/>
    </row>
    <row r="354" spans="3:8">
      <c r="C354" s="202"/>
      <c r="D354" s="202"/>
      <c r="E354" s="202"/>
      <c r="F354" s="202"/>
      <c r="G354" s="202"/>
      <c r="H354" s="202"/>
    </row>
    <row r="355" spans="3:8">
      <c r="C355" s="202"/>
      <c r="D355" s="202"/>
      <c r="E355" s="202"/>
      <c r="F355" s="202"/>
      <c r="G355" s="202"/>
      <c r="H355" s="202"/>
    </row>
    <row r="356" spans="3:8">
      <c r="C356" s="202"/>
      <c r="D356" s="202"/>
      <c r="E356" s="202"/>
      <c r="F356" s="202"/>
      <c r="G356" s="202"/>
      <c r="H356" s="202"/>
    </row>
    <row r="357" spans="3:8">
      <c r="C357" s="202"/>
      <c r="D357" s="202"/>
      <c r="E357" s="202"/>
      <c r="F357" s="202"/>
      <c r="G357" s="202"/>
      <c r="H357" s="202"/>
    </row>
    <row r="358" spans="3:8">
      <c r="C358" s="202"/>
      <c r="D358" s="202"/>
      <c r="E358" s="202"/>
      <c r="F358" s="202"/>
      <c r="G358" s="202"/>
      <c r="H358" s="202"/>
    </row>
    <row r="359" spans="3:8">
      <c r="C359" s="202"/>
      <c r="D359" s="202"/>
      <c r="E359" s="202"/>
      <c r="F359" s="202"/>
      <c r="G359" s="202"/>
      <c r="H359" s="202"/>
    </row>
    <row r="360" spans="3:8">
      <c r="C360" s="202"/>
      <c r="D360" s="202"/>
      <c r="E360" s="202"/>
      <c r="F360" s="202"/>
      <c r="G360" s="202"/>
      <c r="H360" s="202"/>
    </row>
    <row r="361" spans="3:8">
      <c r="C361" s="202"/>
      <c r="D361" s="202"/>
      <c r="E361" s="202"/>
      <c r="F361" s="202"/>
      <c r="G361" s="202"/>
      <c r="H361" s="202"/>
    </row>
  </sheetData>
  <sheetProtection password="CEBE" sheet="1" objects="1" scenarios="1"/>
  <mergeCells count="6">
    <mergeCell ref="C6:E6"/>
    <mergeCell ref="F6:H6"/>
    <mergeCell ref="I6:K6"/>
    <mergeCell ref="C16:E16"/>
    <mergeCell ref="F16:H16"/>
    <mergeCell ref="I16:K16"/>
  </mergeCells>
  <dataValidations disablePrompts="1" count="1">
    <dataValidation type="decimal" allowBlank="1" showInputMessage="1" showErrorMessage="1" sqref="C8:D11 F8:G11 I8:J11">
      <formula1>0</formula1>
      <formula2>10000000</formula2>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O77"/>
  <sheetViews>
    <sheetView zoomScale="125" zoomScaleNormal="125" zoomScalePageLayoutView="125" workbookViewId="0">
      <selection activeCell="O35" sqref="O35"/>
    </sheetView>
  </sheetViews>
  <sheetFormatPr baseColWidth="10" defaultColWidth="10.875" defaultRowHeight="17" thickTop="1" thickBottom="1" x14ac:dyDescent="0"/>
  <cols>
    <col min="1" max="1" width="3.125" style="214" customWidth="1"/>
    <col min="2" max="2" width="19.625" style="214" customWidth="1"/>
    <col min="3" max="11" width="11.875" style="214" customWidth="1"/>
    <col min="12" max="12" width="2.375" style="214" customWidth="1"/>
    <col min="13" max="13" width="15.875" style="214" customWidth="1"/>
    <col min="14" max="14" width="7.625" style="214" customWidth="1"/>
    <col min="15" max="15" width="7.625" style="216" customWidth="1"/>
    <col min="16" max="22" width="7.625" style="214" customWidth="1"/>
    <col min="23" max="16384" width="10.875" style="214"/>
  </cols>
  <sheetData>
    <row r="1" spans="1:15" ht="18" customHeight="1" thickTop="1" thickBot="1">
      <c r="B1" s="215"/>
      <c r="C1" s="215"/>
      <c r="D1" s="215"/>
      <c r="E1" s="215"/>
      <c r="F1" s="215"/>
      <c r="G1" s="215"/>
    </row>
    <row r="2" spans="1:15" ht="125" customHeight="1" thickTop="1" thickBot="1">
      <c r="A2" s="217"/>
      <c r="B2" s="355" t="s">
        <v>477</v>
      </c>
      <c r="C2" s="356"/>
      <c r="D2" s="356"/>
      <c r="E2" s="356"/>
      <c r="F2" s="356"/>
      <c r="G2" s="356"/>
      <c r="H2" s="356"/>
      <c r="I2" s="356"/>
      <c r="J2" s="356"/>
      <c r="K2" s="356"/>
      <c r="L2" s="356"/>
      <c r="M2" s="218"/>
    </row>
    <row r="3" spans="1:15" ht="13" customHeight="1" thickTop="1" thickBot="1">
      <c r="A3" s="217"/>
      <c r="B3" s="271"/>
      <c r="C3" s="271"/>
      <c r="D3" s="271"/>
      <c r="E3" s="271"/>
      <c r="F3" s="271"/>
      <c r="G3" s="271"/>
      <c r="H3" s="271"/>
      <c r="I3" s="271"/>
      <c r="J3" s="271"/>
      <c r="K3" s="271"/>
      <c r="L3" s="271"/>
      <c r="M3" s="218"/>
    </row>
    <row r="4" spans="1:15" thickTop="1" thickBot="1">
      <c r="B4" s="219"/>
      <c r="C4" s="219"/>
      <c r="D4" s="219"/>
      <c r="E4" s="219"/>
      <c r="F4" s="219"/>
      <c r="G4" s="219"/>
    </row>
    <row r="5" spans="1:15" thickTop="1" thickBot="1">
      <c r="B5" s="203" t="s">
        <v>473</v>
      </c>
      <c r="F5" s="216"/>
      <c r="I5" s="216"/>
      <c r="O5" s="214"/>
    </row>
    <row r="6" spans="1:15" thickTop="1" thickBot="1">
      <c r="J6" s="222"/>
      <c r="K6" s="222"/>
      <c r="L6" s="216"/>
    </row>
    <row r="7" spans="1:15" thickTop="1" thickBot="1">
      <c r="B7" s="236"/>
      <c r="C7" s="349" t="s">
        <v>523</v>
      </c>
      <c r="D7" s="350"/>
      <c r="E7" s="351"/>
      <c r="F7" s="349" t="s">
        <v>524</v>
      </c>
      <c r="G7" s="350"/>
      <c r="H7" s="351"/>
      <c r="I7" s="349" t="s">
        <v>525</v>
      </c>
      <c r="J7" s="350"/>
      <c r="K7" s="351"/>
    </row>
    <row r="8" spans="1:15" thickTop="1" thickBot="1">
      <c r="B8" s="237" t="s">
        <v>516</v>
      </c>
      <c r="C8" s="275" t="s">
        <v>522</v>
      </c>
      <c r="D8" s="275" t="s">
        <v>521</v>
      </c>
      <c r="E8" s="275" t="s">
        <v>19</v>
      </c>
      <c r="F8" s="275" t="s">
        <v>522</v>
      </c>
      <c r="G8" s="275" t="s">
        <v>521</v>
      </c>
      <c r="H8" s="275" t="s">
        <v>19</v>
      </c>
      <c r="I8" s="275" t="s">
        <v>522</v>
      </c>
      <c r="J8" s="275" t="s">
        <v>521</v>
      </c>
      <c r="K8" s="275" t="s">
        <v>19</v>
      </c>
    </row>
    <row r="9" spans="1:15" thickTop="1" thickBot="1">
      <c r="B9" s="223" t="s">
        <v>491</v>
      </c>
      <c r="C9" s="238"/>
      <c r="D9" s="238"/>
      <c r="E9" s="239"/>
      <c r="F9" s="238"/>
      <c r="G9" s="238"/>
      <c r="H9" s="239"/>
      <c r="I9" s="238"/>
      <c r="J9" s="275"/>
      <c r="K9" s="239"/>
    </row>
    <row r="10" spans="1:15" thickTop="1" thickBot="1">
      <c r="B10" s="227" t="s">
        <v>497</v>
      </c>
      <c r="C10" s="295"/>
      <c r="D10" s="274"/>
      <c r="E10" s="296">
        <f t="shared" ref="E10:E20" si="0">C10*D10</f>
        <v>0</v>
      </c>
      <c r="F10" s="295"/>
      <c r="G10" s="274"/>
      <c r="H10" s="296">
        <f t="shared" ref="H10:H20" si="1">F10*G10</f>
        <v>0</v>
      </c>
      <c r="I10" s="295"/>
      <c r="J10" s="276"/>
      <c r="K10" s="296">
        <f t="shared" ref="K10:K20" si="2">I10*J10</f>
        <v>0</v>
      </c>
    </row>
    <row r="11" spans="1:15" thickTop="1" thickBot="1">
      <c r="B11" s="227" t="s">
        <v>498</v>
      </c>
      <c r="C11" s="295"/>
      <c r="D11" s="274"/>
      <c r="E11" s="296">
        <f t="shared" si="0"/>
        <v>0</v>
      </c>
      <c r="F11" s="295"/>
      <c r="G11" s="274"/>
      <c r="H11" s="296">
        <f t="shared" si="1"/>
        <v>0</v>
      </c>
      <c r="I11" s="295"/>
      <c r="J11" s="276"/>
      <c r="K11" s="296">
        <f t="shared" si="2"/>
        <v>0</v>
      </c>
    </row>
    <row r="12" spans="1:15" thickTop="1" thickBot="1">
      <c r="B12" s="227" t="s">
        <v>499</v>
      </c>
      <c r="C12" s="295"/>
      <c r="D12" s="274"/>
      <c r="E12" s="296">
        <f t="shared" si="0"/>
        <v>0</v>
      </c>
      <c r="F12" s="295"/>
      <c r="G12" s="274"/>
      <c r="H12" s="296">
        <f t="shared" si="1"/>
        <v>0</v>
      </c>
      <c r="I12" s="295"/>
      <c r="J12" s="276"/>
      <c r="K12" s="296">
        <f t="shared" si="2"/>
        <v>0</v>
      </c>
    </row>
    <row r="13" spans="1:15" thickTop="1" thickBot="1">
      <c r="B13" s="223" t="s">
        <v>495</v>
      </c>
      <c r="C13" s="295"/>
      <c r="D13" s="274"/>
      <c r="E13" s="296">
        <f t="shared" si="0"/>
        <v>0</v>
      </c>
      <c r="F13" s="295"/>
      <c r="G13" s="274"/>
      <c r="H13" s="296">
        <f t="shared" si="1"/>
        <v>0</v>
      </c>
      <c r="I13" s="295"/>
      <c r="J13" s="276"/>
      <c r="K13" s="296">
        <f t="shared" si="2"/>
        <v>0</v>
      </c>
    </row>
    <row r="14" spans="1:15" thickTop="1" thickBot="1">
      <c r="B14" s="224" t="s">
        <v>554</v>
      </c>
      <c r="C14" s="295"/>
      <c r="D14" s="274"/>
      <c r="E14" s="296">
        <f t="shared" si="0"/>
        <v>0</v>
      </c>
      <c r="F14" s="295"/>
      <c r="G14" s="274"/>
      <c r="H14" s="296">
        <f t="shared" si="1"/>
        <v>0</v>
      </c>
      <c r="I14" s="295"/>
      <c r="J14" s="276"/>
      <c r="K14" s="296">
        <f t="shared" si="2"/>
        <v>0</v>
      </c>
    </row>
    <row r="15" spans="1:15" thickTop="1" thickBot="1">
      <c r="B15" s="223" t="s">
        <v>474</v>
      </c>
      <c r="C15" s="295"/>
      <c r="D15" s="274"/>
      <c r="E15" s="296">
        <f t="shared" si="0"/>
        <v>0</v>
      </c>
      <c r="F15" s="295"/>
      <c r="G15" s="274"/>
      <c r="H15" s="296">
        <f t="shared" si="1"/>
        <v>0</v>
      </c>
      <c r="I15" s="295"/>
      <c r="J15" s="276"/>
      <c r="K15" s="296">
        <f t="shared" si="2"/>
        <v>0</v>
      </c>
    </row>
    <row r="16" spans="1:15" thickTop="1" thickBot="1">
      <c r="B16" s="223" t="s">
        <v>472</v>
      </c>
      <c r="C16" s="295"/>
      <c r="D16" s="274"/>
      <c r="E16" s="296">
        <f t="shared" si="0"/>
        <v>0</v>
      </c>
      <c r="F16" s="295"/>
      <c r="G16" s="274"/>
      <c r="H16" s="296">
        <f t="shared" si="1"/>
        <v>0</v>
      </c>
      <c r="I16" s="295"/>
      <c r="J16" s="276"/>
      <c r="K16" s="296">
        <f t="shared" si="2"/>
        <v>0</v>
      </c>
    </row>
    <row r="17" spans="2:11" thickTop="1" thickBot="1">
      <c r="B17" s="223" t="s">
        <v>24</v>
      </c>
      <c r="C17" s="295"/>
      <c r="D17" s="274"/>
      <c r="E17" s="296">
        <f t="shared" si="0"/>
        <v>0</v>
      </c>
      <c r="F17" s="295"/>
      <c r="G17" s="274"/>
      <c r="H17" s="296">
        <f t="shared" si="1"/>
        <v>0</v>
      </c>
      <c r="I17" s="295"/>
      <c r="J17" s="276"/>
      <c r="K17" s="296">
        <f t="shared" si="2"/>
        <v>0</v>
      </c>
    </row>
    <row r="18" spans="2:11" thickTop="1" thickBot="1">
      <c r="B18" s="287"/>
      <c r="C18" s="295"/>
      <c r="D18" s="274"/>
      <c r="E18" s="296">
        <f t="shared" si="0"/>
        <v>0</v>
      </c>
      <c r="F18" s="295"/>
      <c r="G18" s="274"/>
      <c r="H18" s="296">
        <f t="shared" si="1"/>
        <v>0</v>
      </c>
      <c r="I18" s="295"/>
      <c r="J18" s="276"/>
      <c r="K18" s="296">
        <f t="shared" si="2"/>
        <v>0</v>
      </c>
    </row>
    <row r="19" spans="2:11" thickTop="1" thickBot="1">
      <c r="B19" s="287"/>
      <c r="C19" s="295"/>
      <c r="D19" s="274"/>
      <c r="E19" s="296">
        <f t="shared" si="0"/>
        <v>0</v>
      </c>
      <c r="F19" s="295"/>
      <c r="G19" s="274"/>
      <c r="H19" s="296">
        <f t="shared" si="1"/>
        <v>0</v>
      </c>
      <c r="I19" s="295"/>
      <c r="J19" s="276"/>
      <c r="K19" s="296">
        <f t="shared" si="2"/>
        <v>0</v>
      </c>
    </row>
    <row r="20" spans="2:11" thickTop="1" thickBot="1">
      <c r="B20" s="287"/>
      <c r="C20" s="295"/>
      <c r="D20" s="274"/>
      <c r="E20" s="296">
        <f t="shared" si="0"/>
        <v>0</v>
      </c>
      <c r="F20" s="295"/>
      <c r="G20" s="274"/>
      <c r="H20" s="296">
        <f t="shared" si="1"/>
        <v>0</v>
      </c>
      <c r="I20" s="295"/>
      <c r="J20" s="276"/>
      <c r="K20" s="296">
        <f t="shared" si="2"/>
        <v>0</v>
      </c>
    </row>
    <row r="21" spans="2:11" thickTop="1" thickBot="1">
      <c r="B21" s="237" t="s">
        <v>19</v>
      </c>
      <c r="C21" s="212"/>
      <c r="D21" s="212"/>
      <c r="E21" s="297">
        <f>SUM(E10:E20)</f>
        <v>0</v>
      </c>
      <c r="F21" s="212"/>
      <c r="G21" s="212"/>
      <c r="H21" s="297">
        <f>SUM(H10:H20)</f>
        <v>0</v>
      </c>
      <c r="I21" s="212"/>
      <c r="J21" s="212"/>
      <c r="K21" s="297">
        <f>SUM(K10:K20)</f>
        <v>0</v>
      </c>
    </row>
    <row r="22" spans="2:11" thickTop="1" thickBot="1">
      <c r="K22" s="263"/>
    </row>
    <row r="23" spans="2:11" thickTop="1" thickBot="1">
      <c r="B23" s="343" t="s">
        <v>496</v>
      </c>
      <c r="C23" s="222"/>
    </row>
    <row r="25" spans="2:11" thickTop="1" thickBot="1">
      <c r="B25" s="245"/>
      <c r="C25" s="352" t="s">
        <v>523</v>
      </c>
      <c r="D25" s="353"/>
      <c r="E25" s="354"/>
      <c r="F25" s="352" t="s">
        <v>524</v>
      </c>
      <c r="G25" s="353"/>
      <c r="H25" s="354"/>
      <c r="I25" s="352" t="s">
        <v>525</v>
      </c>
      <c r="J25" s="353"/>
      <c r="K25" s="354"/>
    </row>
    <row r="26" spans="2:11" thickTop="1" thickBot="1">
      <c r="B26" s="231" t="s">
        <v>516</v>
      </c>
      <c r="C26" s="288" t="s">
        <v>522</v>
      </c>
      <c r="D26" s="288" t="s">
        <v>521</v>
      </c>
      <c r="E26" s="288" t="s">
        <v>19</v>
      </c>
      <c r="F26" s="288" t="s">
        <v>522</v>
      </c>
      <c r="G26" s="288" t="s">
        <v>521</v>
      </c>
      <c r="H26" s="288" t="s">
        <v>19</v>
      </c>
      <c r="I26" s="288" t="s">
        <v>522</v>
      </c>
      <c r="J26" s="288" t="s">
        <v>521</v>
      </c>
      <c r="K26" s="288" t="s">
        <v>19</v>
      </c>
    </row>
    <row r="27" spans="2:11" thickTop="1" thickBot="1">
      <c r="B27" s="229" t="s">
        <v>491</v>
      </c>
      <c r="C27" s="273"/>
      <c r="D27" s="278"/>
      <c r="E27" s="225"/>
      <c r="F27" s="273"/>
      <c r="G27" s="278"/>
      <c r="H27" s="225"/>
      <c r="I27" s="273"/>
      <c r="J27" s="278"/>
      <c r="K27" s="225"/>
    </row>
    <row r="28" spans="2:11" thickTop="1" thickBot="1">
      <c r="B28" s="230" t="s">
        <v>497</v>
      </c>
      <c r="C28" s="273">
        <v>1200</v>
      </c>
      <c r="D28" s="278">
        <v>1</v>
      </c>
      <c r="E28" s="225">
        <f t="shared" ref="E28:E38" si="3">C28*D28</f>
        <v>1200</v>
      </c>
      <c r="F28" s="273">
        <v>1200</v>
      </c>
      <c r="G28" s="278">
        <v>1</v>
      </c>
      <c r="H28" s="225">
        <f t="shared" ref="H28:H38" si="4">F28*G28</f>
        <v>1200</v>
      </c>
      <c r="I28" s="273">
        <v>1200</v>
      </c>
      <c r="J28" s="278">
        <v>1</v>
      </c>
      <c r="K28" s="225">
        <f t="shared" ref="K28:K38" si="5">I28*J28</f>
        <v>1200</v>
      </c>
    </row>
    <row r="29" spans="2:11" thickTop="1" thickBot="1">
      <c r="B29" s="230" t="s">
        <v>498</v>
      </c>
      <c r="C29" s="273">
        <v>600</v>
      </c>
      <c r="D29" s="278">
        <v>2</v>
      </c>
      <c r="E29" s="225">
        <f t="shared" si="3"/>
        <v>1200</v>
      </c>
      <c r="F29" s="273">
        <v>600</v>
      </c>
      <c r="G29" s="278">
        <v>2</v>
      </c>
      <c r="H29" s="225">
        <f t="shared" si="4"/>
        <v>1200</v>
      </c>
      <c r="I29" s="273">
        <v>600</v>
      </c>
      <c r="J29" s="278">
        <v>2</v>
      </c>
      <c r="K29" s="225">
        <f t="shared" si="5"/>
        <v>1200</v>
      </c>
    </row>
    <row r="30" spans="2:11" thickTop="1" thickBot="1">
      <c r="B30" s="230" t="s">
        <v>499</v>
      </c>
      <c r="C30" s="273"/>
      <c r="D30" s="278"/>
      <c r="E30" s="225">
        <f t="shared" si="3"/>
        <v>0</v>
      </c>
      <c r="F30" s="273"/>
      <c r="G30" s="278"/>
      <c r="H30" s="225">
        <f t="shared" si="4"/>
        <v>0</v>
      </c>
      <c r="I30" s="273"/>
      <c r="J30" s="278"/>
      <c r="K30" s="225">
        <f t="shared" si="5"/>
        <v>0</v>
      </c>
    </row>
    <row r="31" spans="2:11" thickTop="1" thickBot="1">
      <c r="B31" s="229" t="s">
        <v>495</v>
      </c>
      <c r="C31" s="272"/>
      <c r="D31" s="277"/>
      <c r="E31" s="225">
        <f t="shared" si="3"/>
        <v>0</v>
      </c>
      <c r="F31" s="272"/>
      <c r="G31" s="277"/>
      <c r="H31" s="225">
        <f t="shared" si="4"/>
        <v>0</v>
      </c>
      <c r="I31" s="272"/>
      <c r="J31" s="277"/>
      <c r="K31" s="225">
        <f t="shared" si="5"/>
        <v>0</v>
      </c>
    </row>
    <row r="32" spans="2:11" thickTop="1" thickBot="1">
      <c r="B32" s="229" t="s">
        <v>554</v>
      </c>
      <c r="C32" s="273">
        <v>750</v>
      </c>
      <c r="D32" s="278">
        <v>1</v>
      </c>
      <c r="E32" s="225">
        <f t="shared" si="3"/>
        <v>750</v>
      </c>
      <c r="F32" s="273">
        <v>750</v>
      </c>
      <c r="G32" s="278">
        <v>1</v>
      </c>
      <c r="H32" s="225">
        <f t="shared" si="4"/>
        <v>750</v>
      </c>
      <c r="I32" s="273">
        <v>750</v>
      </c>
      <c r="J32" s="278">
        <v>1</v>
      </c>
      <c r="K32" s="225">
        <f t="shared" si="5"/>
        <v>750</v>
      </c>
    </row>
    <row r="33" spans="2:11" thickTop="1" thickBot="1">
      <c r="B33" s="229" t="s">
        <v>527</v>
      </c>
      <c r="C33" s="273">
        <v>0.25</v>
      </c>
      <c r="D33" s="278">
        <v>600</v>
      </c>
      <c r="E33" s="225">
        <f t="shared" si="3"/>
        <v>150</v>
      </c>
      <c r="F33" s="273">
        <v>0.25</v>
      </c>
      <c r="G33" s="278">
        <v>600</v>
      </c>
      <c r="H33" s="225">
        <f t="shared" si="4"/>
        <v>150</v>
      </c>
      <c r="I33" s="273">
        <v>0.25</v>
      </c>
      <c r="J33" s="278">
        <v>600</v>
      </c>
      <c r="K33" s="225">
        <f t="shared" si="5"/>
        <v>150</v>
      </c>
    </row>
    <row r="34" spans="2:11" thickTop="1" thickBot="1">
      <c r="B34" s="229" t="s">
        <v>472</v>
      </c>
      <c r="C34" s="273">
        <v>500</v>
      </c>
      <c r="D34" s="278">
        <v>1</v>
      </c>
      <c r="E34" s="225">
        <f t="shared" si="3"/>
        <v>500</v>
      </c>
      <c r="F34" s="273">
        <v>500</v>
      </c>
      <c r="G34" s="278">
        <v>1</v>
      </c>
      <c r="H34" s="225">
        <f t="shared" si="4"/>
        <v>500</v>
      </c>
      <c r="I34" s="273">
        <v>500</v>
      </c>
      <c r="J34" s="278">
        <v>1</v>
      </c>
      <c r="K34" s="225">
        <f t="shared" si="5"/>
        <v>500</v>
      </c>
    </row>
    <row r="35" spans="2:11" thickTop="1" thickBot="1">
      <c r="B35" s="229" t="s">
        <v>24</v>
      </c>
      <c r="C35" s="272">
        <v>300</v>
      </c>
      <c r="D35" s="277">
        <v>1</v>
      </c>
      <c r="E35" s="225">
        <f t="shared" si="3"/>
        <v>300</v>
      </c>
      <c r="F35" s="272">
        <v>300</v>
      </c>
      <c r="G35" s="277">
        <v>1</v>
      </c>
      <c r="H35" s="225">
        <f t="shared" si="4"/>
        <v>300</v>
      </c>
      <c r="I35" s="272">
        <v>300</v>
      </c>
      <c r="J35" s="277">
        <v>1</v>
      </c>
      <c r="K35" s="225">
        <f t="shared" si="5"/>
        <v>300</v>
      </c>
    </row>
    <row r="36" spans="2:11" thickTop="1" thickBot="1">
      <c r="B36" s="229"/>
      <c r="C36" s="273"/>
      <c r="D36" s="278"/>
      <c r="E36" s="225">
        <f t="shared" si="3"/>
        <v>0</v>
      </c>
      <c r="F36" s="273"/>
      <c r="G36" s="278"/>
      <c r="H36" s="225">
        <f t="shared" si="4"/>
        <v>0</v>
      </c>
      <c r="I36" s="273"/>
      <c r="J36" s="278"/>
      <c r="K36" s="225">
        <f t="shared" si="5"/>
        <v>0</v>
      </c>
    </row>
    <row r="37" spans="2:11" thickTop="1" thickBot="1">
      <c r="B37" s="229"/>
      <c r="C37" s="273"/>
      <c r="D37" s="278"/>
      <c r="E37" s="225">
        <f t="shared" si="3"/>
        <v>0</v>
      </c>
      <c r="F37" s="273"/>
      <c r="G37" s="278"/>
      <c r="H37" s="225">
        <f t="shared" si="4"/>
        <v>0</v>
      </c>
      <c r="I37" s="273"/>
      <c r="J37" s="278"/>
      <c r="K37" s="225">
        <f t="shared" si="5"/>
        <v>0</v>
      </c>
    </row>
    <row r="38" spans="2:11" thickTop="1" thickBot="1">
      <c r="B38" s="229"/>
      <c r="C38" s="273"/>
      <c r="D38" s="278"/>
      <c r="E38" s="225">
        <f t="shared" si="3"/>
        <v>0</v>
      </c>
      <c r="F38" s="273"/>
      <c r="G38" s="278"/>
      <c r="H38" s="225">
        <f t="shared" si="4"/>
        <v>0</v>
      </c>
      <c r="I38" s="273"/>
      <c r="J38" s="278"/>
      <c r="K38" s="225">
        <f t="shared" si="5"/>
        <v>0</v>
      </c>
    </row>
    <row r="39" spans="2:11" thickTop="1" thickBot="1">
      <c r="B39" s="246" t="s">
        <v>19</v>
      </c>
      <c r="C39" s="240"/>
      <c r="D39" s="240"/>
      <c r="E39" s="225">
        <f>SUM(E28:E38)</f>
        <v>4100</v>
      </c>
      <c r="F39" s="240"/>
      <c r="G39" s="240"/>
      <c r="H39" s="225">
        <f>SUM(H28:H38)</f>
        <v>4100</v>
      </c>
      <c r="I39" s="240"/>
      <c r="J39" s="240"/>
      <c r="K39" s="225">
        <f>SUM(K28:K38)</f>
        <v>4100</v>
      </c>
    </row>
    <row r="51" ht="15"/>
    <row r="52" ht="15"/>
    <row r="53" ht="15"/>
    <row r="54" ht="15"/>
    <row r="55" ht="15"/>
    <row r="56" ht="15"/>
    <row r="57" ht="15"/>
    <row r="59" ht="15"/>
    <row r="60" ht="15"/>
    <row r="62" ht="15"/>
    <row r="63" ht="15"/>
    <row r="64" ht="15"/>
    <row r="65" ht="15"/>
    <row r="66" ht="15"/>
    <row r="67" ht="15"/>
    <row r="68" ht="15"/>
    <row r="69" ht="15"/>
    <row r="70" ht="15"/>
    <row r="71" ht="15"/>
    <row r="72" ht="15"/>
    <row r="73" ht="15"/>
    <row r="74" ht="15"/>
    <row r="75" ht="15"/>
    <row r="76" ht="15"/>
    <row r="77" ht="15"/>
  </sheetData>
  <sheetProtection password="CEBE" sheet="1" objects="1" scenarios="1"/>
  <mergeCells count="7">
    <mergeCell ref="F25:H25"/>
    <mergeCell ref="I25:K25"/>
    <mergeCell ref="B2:L2"/>
    <mergeCell ref="C7:E7"/>
    <mergeCell ref="F7:H7"/>
    <mergeCell ref="I7:K7"/>
    <mergeCell ref="C25:E25"/>
  </mergeCells>
  <dataValidations disablePrompts="1" count="1">
    <dataValidation type="decimal" allowBlank="1" showInputMessage="1" showErrorMessage="1" sqref="C10:D20 F10:G20 I10:J20">
      <formula1>0</formula1>
      <formula2>10000000</formula2>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1960"/>
  <sheetViews>
    <sheetView showGridLines="0" zoomScale="90" zoomScaleNormal="90" zoomScalePageLayoutView="90" workbookViewId="0">
      <pane ySplit="3" topLeftCell="A178" activePane="bottomLeft" state="frozen"/>
      <selection activeCell="B127" sqref="B127"/>
      <selection pane="bottomLeft" activeCell="B127" sqref="B127"/>
    </sheetView>
  </sheetViews>
  <sheetFormatPr baseColWidth="10" defaultColWidth="8.875" defaultRowHeight="15" x14ac:dyDescent="0"/>
  <cols>
    <col min="1" max="1" width="24.375" style="45" customWidth="1"/>
    <col min="2" max="3" width="11" style="45" customWidth="1"/>
    <col min="4" max="4" width="10.875" style="45" customWidth="1"/>
    <col min="5" max="5" width="13.5" style="45" customWidth="1"/>
    <col min="6" max="6" width="13.5" style="54" customWidth="1"/>
    <col min="7" max="16384" width="8.875" style="45"/>
  </cols>
  <sheetData>
    <row r="1" spans="1:6" ht="18">
      <c r="A1" s="44" t="s">
        <v>194</v>
      </c>
      <c r="B1" s="44"/>
      <c r="C1" s="44"/>
      <c r="F1" s="45"/>
    </row>
    <row r="2" spans="1:6">
      <c r="F2" s="45"/>
    </row>
    <row r="3" spans="1:6" s="47" customFormat="1" ht="30">
      <c r="A3" s="46" t="s">
        <v>2</v>
      </c>
      <c r="B3" s="46" t="s">
        <v>195</v>
      </c>
      <c r="C3" s="46" t="s">
        <v>16</v>
      </c>
      <c r="D3" s="46" t="s">
        <v>19</v>
      </c>
      <c r="E3" s="46" t="s">
        <v>196</v>
      </c>
      <c r="F3" s="46" t="s">
        <v>197</v>
      </c>
    </row>
    <row r="4" spans="1:6">
      <c r="A4" s="116" t="s">
        <v>237</v>
      </c>
      <c r="B4" s="122">
        <v>1</v>
      </c>
      <c r="C4" s="43">
        <v>30</v>
      </c>
      <c r="D4" s="49">
        <f t="shared" ref="D4:D40" si="0">B4*C4</f>
        <v>30</v>
      </c>
      <c r="E4" s="43">
        <v>110</v>
      </c>
      <c r="F4" s="126">
        <v>41360</v>
      </c>
    </row>
    <row r="5" spans="1:6">
      <c r="A5" s="116" t="s">
        <v>239</v>
      </c>
      <c r="B5" s="122">
        <v>4</v>
      </c>
      <c r="C5" s="43">
        <v>30</v>
      </c>
      <c r="D5" s="49">
        <f t="shared" si="0"/>
        <v>120</v>
      </c>
      <c r="E5" s="43">
        <v>110</v>
      </c>
      <c r="F5" s="126">
        <v>41360</v>
      </c>
    </row>
    <row r="6" spans="1:6">
      <c r="A6" s="116" t="s">
        <v>238</v>
      </c>
      <c r="B6" s="122">
        <v>1</v>
      </c>
      <c r="C6" s="43">
        <v>30</v>
      </c>
      <c r="D6" s="49">
        <f t="shared" si="0"/>
        <v>30</v>
      </c>
      <c r="E6" s="43">
        <v>110</v>
      </c>
      <c r="F6" s="126">
        <v>41360</v>
      </c>
    </row>
    <row r="7" spans="1:6">
      <c r="A7" s="116" t="s">
        <v>354</v>
      </c>
      <c r="B7" s="122">
        <v>4</v>
      </c>
      <c r="C7" s="43">
        <v>30</v>
      </c>
      <c r="D7" s="49">
        <f t="shared" si="0"/>
        <v>120</v>
      </c>
      <c r="E7" s="43">
        <v>110</v>
      </c>
      <c r="F7" s="126">
        <v>41360</v>
      </c>
    </row>
    <row r="8" spans="1:6">
      <c r="A8" s="116" t="s">
        <v>379</v>
      </c>
      <c r="B8" s="122">
        <f>0.3/92</f>
        <v>3.2608695652173911E-3</v>
      </c>
      <c r="C8" s="43">
        <v>30</v>
      </c>
      <c r="D8" s="49">
        <f t="shared" si="0"/>
        <v>9.7826086956521729E-2</v>
      </c>
      <c r="E8" s="43">
        <v>110</v>
      </c>
      <c r="F8" s="126">
        <v>41360</v>
      </c>
    </row>
    <row r="9" spans="1:6">
      <c r="A9" s="116" t="s">
        <v>369</v>
      </c>
      <c r="B9" s="122">
        <f>28/500</f>
        <v>5.6000000000000001E-2</v>
      </c>
      <c r="C9" s="43">
        <v>30</v>
      </c>
      <c r="D9" s="49">
        <f t="shared" si="0"/>
        <v>1.68</v>
      </c>
      <c r="E9" s="43">
        <v>110</v>
      </c>
      <c r="F9" s="126">
        <v>41360</v>
      </c>
    </row>
    <row r="10" spans="1:6">
      <c r="A10" s="116" t="s">
        <v>271</v>
      </c>
      <c r="B10" s="122">
        <f>0.0167*110%</f>
        <v>1.8370000000000001E-2</v>
      </c>
      <c r="C10" s="43">
        <v>30</v>
      </c>
      <c r="D10" s="49">
        <f t="shared" si="0"/>
        <v>0.55110000000000003</v>
      </c>
      <c r="E10" s="43">
        <v>110</v>
      </c>
      <c r="F10" s="126">
        <v>41360</v>
      </c>
    </row>
    <row r="11" spans="1:6">
      <c r="A11" s="116" t="s">
        <v>272</v>
      </c>
      <c r="B11" s="122">
        <f>0.026*110%</f>
        <v>2.86E-2</v>
      </c>
      <c r="C11" s="43">
        <v>30</v>
      </c>
      <c r="D11" s="49">
        <f t="shared" si="0"/>
        <v>0.85799999999999998</v>
      </c>
      <c r="E11" s="43">
        <v>110</v>
      </c>
      <c r="F11" s="126">
        <v>41360</v>
      </c>
    </row>
    <row r="12" spans="1:6">
      <c r="A12" s="116" t="s">
        <v>445</v>
      </c>
      <c r="B12" s="122">
        <v>1</v>
      </c>
      <c r="C12" s="43">
        <v>30</v>
      </c>
      <c r="D12" s="49">
        <f t="shared" si="0"/>
        <v>30</v>
      </c>
      <c r="E12" s="43">
        <v>110</v>
      </c>
      <c r="F12" s="126">
        <v>41360</v>
      </c>
    </row>
    <row r="13" spans="1:6">
      <c r="A13" s="116" t="s">
        <v>217</v>
      </c>
      <c r="B13" s="122">
        <v>0.12</v>
      </c>
      <c r="C13" s="43">
        <v>30</v>
      </c>
      <c r="D13" s="49">
        <f t="shared" si="0"/>
        <v>3.5999999999999996</v>
      </c>
      <c r="E13" s="43">
        <v>110</v>
      </c>
      <c r="F13" s="126">
        <v>41360</v>
      </c>
    </row>
    <row r="14" spans="1:6">
      <c r="A14" s="116" t="s">
        <v>227</v>
      </c>
      <c r="B14" s="122">
        <v>1.8</v>
      </c>
      <c r="C14" s="43">
        <v>30</v>
      </c>
      <c r="D14" s="49">
        <f t="shared" si="0"/>
        <v>54</v>
      </c>
      <c r="E14" s="43">
        <v>110</v>
      </c>
      <c r="F14" s="126">
        <v>41360</v>
      </c>
    </row>
    <row r="15" spans="1:6">
      <c r="A15" s="116" t="s">
        <v>226</v>
      </c>
      <c r="B15" s="122">
        <v>0.8</v>
      </c>
      <c r="C15" s="43">
        <v>30</v>
      </c>
      <c r="D15" s="49">
        <f t="shared" si="0"/>
        <v>24</v>
      </c>
      <c r="E15" s="43">
        <v>110</v>
      </c>
      <c r="F15" s="126">
        <v>41360</v>
      </c>
    </row>
    <row r="16" spans="1:6">
      <c r="A16" s="116" t="s">
        <v>370</v>
      </c>
      <c r="B16" s="122">
        <f>1/80</f>
        <v>1.2500000000000001E-2</v>
      </c>
      <c r="C16" s="43">
        <v>30</v>
      </c>
      <c r="D16" s="49">
        <f t="shared" si="0"/>
        <v>0.375</v>
      </c>
      <c r="E16" s="43">
        <v>110</v>
      </c>
      <c r="F16" s="126">
        <v>41360</v>
      </c>
    </row>
    <row r="17" spans="1:6">
      <c r="A17" s="116" t="s">
        <v>387</v>
      </c>
      <c r="B17" s="122">
        <v>0.13186813186813187</v>
      </c>
      <c r="C17" s="43">
        <v>30</v>
      </c>
      <c r="D17" s="49">
        <f t="shared" si="0"/>
        <v>3.9560439560439562</v>
      </c>
      <c r="E17" s="43">
        <v>110</v>
      </c>
      <c r="F17" s="126">
        <v>41360</v>
      </c>
    </row>
    <row r="18" spans="1:6">
      <c r="A18" s="116" t="s">
        <v>297</v>
      </c>
      <c r="B18" s="122">
        <f>0.133333333333333*110%</f>
        <v>0.14666666666666631</v>
      </c>
      <c r="C18" s="43">
        <v>30</v>
      </c>
      <c r="D18" s="49">
        <f t="shared" si="0"/>
        <v>4.3999999999999888</v>
      </c>
      <c r="E18" s="43">
        <v>110</v>
      </c>
      <c r="F18" s="126">
        <v>41360</v>
      </c>
    </row>
    <row r="19" spans="1:6">
      <c r="A19" s="116" t="s">
        <v>312</v>
      </c>
      <c r="B19" s="122">
        <v>1</v>
      </c>
      <c r="C19" s="43">
        <v>30</v>
      </c>
      <c r="D19" s="49">
        <f t="shared" si="0"/>
        <v>30</v>
      </c>
      <c r="E19" s="43">
        <v>110</v>
      </c>
      <c r="F19" s="126">
        <v>41360</v>
      </c>
    </row>
    <row r="20" spans="1:6">
      <c r="A20" s="116" t="s">
        <v>390</v>
      </c>
      <c r="B20" s="122">
        <v>0.2</v>
      </c>
      <c r="C20" s="43">
        <v>30</v>
      </c>
      <c r="D20" s="49">
        <f t="shared" si="0"/>
        <v>6</v>
      </c>
      <c r="E20" s="43">
        <v>110</v>
      </c>
      <c r="F20" s="126">
        <v>41360</v>
      </c>
    </row>
    <row r="21" spans="1:6">
      <c r="A21" s="116" t="s">
        <v>324</v>
      </c>
      <c r="B21" s="122">
        <v>0.22222222222222221</v>
      </c>
      <c r="C21" s="43">
        <v>30</v>
      </c>
      <c r="D21" s="49">
        <f t="shared" si="0"/>
        <v>6.6666666666666661</v>
      </c>
      <c r="E21" s="43">
        <v>110</v>
      </c>
      <c r="F21" s="126">
        <v>41360</v>
      </c>
    </row>
    <row r="22" spans="1:6">
      <c r="A22" s="116" t="s">
        <v>333</v>
      </c>
      <c r="B22" s="122">
        <f>0.0733333333333333*110%</f>
        <v>8.0666666666666637E-2</v>
      </c>
      <c r="C22" s="43">
        <v>30</v>
      </c>
      <c r="D22" s="49">
        <f t="shared" si="0"/>
        <v>2.419999999999999</v>
      </c>
      <c r="E22" s="43">
        <v>110</v>
      </c>
      <c r="F22" s="126">
        <v>41360</v>
      </c>
    </row>
    <row r="23" spans="1:6">
      <c r="A23" s="116" t="s">
        <v>306</v>
      </c>
      <c r="B23" s="122">
        <f>(13/6)*110%</f>
        <v>2.3833333333333333</v>
      </c>
      <c r="C23" s="43">
        <v>30</v>
      </c>
      <c r="D23" s="49">
        <f t="shared" si="0"/>
        <v>71.5</v>
      </c>
      <c r="E23" s="43">
        <v>110</v>
      </c>
      <c r="F23" s="126">
        <v>41360</v>
      </c>
    </row>
    <row r="24" spans="1:6">
      <c r="A24" s="116" t="s">
        <v>348</v>
      </c>
      <c r="B24" s="122">
        <v>0.1</v>
      </c>
      <c r="C24" s="43">
        <v>30</v>
      </c>
      <c r="D24" s="49">
        <f t="shared" si="0"/>
        <v>3</v>
      </c>
      <c r="E24" s="43">
        <v>110</v>
      </c>
      <c r="F24" s="126">
        <v>41360</v>
      </c>
    </row>
    <row r="25" spans="1:6">
      <c r="A25" s="116" t="s">
        <v>356</v>
      </c>
      <c r="B25" s="122">
        <v>35</v>
      </c>
      <c r="C25" s="43">
        <v>30</v>
      </c>
      <c r="D25" s="49">
        <f t="shared" si="0"/>
        <v>1050</v>
      </c>
      <c r="E25" s="43">
        <v>110</v>
      </c>
      <c r="F25" s="126">
        <v>41360</v>
      </c>
    </row>
    <row r="26" spans="1:6">
      <c r="A26" s="116" t="s">
        <v>360</v>
      </c>
      <c r="B26" s="122">
        <v>2</v>
      </c>
      <c r="C26" s="43">
        <v>30</v>
      </c>
      <c r="D26" s="49">
        <f t="shared" si="0"/>
        <v>60</v>
      </c>
      <c r="E26" s="43">
        <v>110</v>
      </c>
      <c r="F26" s="126">
        <v>41360</v>
      </c>
    </row>
    <row r="27" spans="1:6">
      <c r="A27" s="116" t="s">
        <v>371</v>
      </c>
      <c r="B27" s="122">
        <f>(1*1+1*2.15)/(50*3)</f>
        <v>2.0999999999999998E-2</v>
      </c>
      <c r="C27" s="43">
        <v>30</v>
      </c>
      <c r="D27" s="49">
        <f t="shared" si="0"/>
        <v>0.62999999999999989</v>
      </c>
      <c r="E27" s="43">
        <v>110</v>
      </c>
      <c r="F27" s="126">
        <v>41360</v>
      </c>
    </row>
    <row r="28" spans="1:6">
      <c r="A28" s="116" t="s">
        <v>297</v>
      </c>
      <c r="B28" s="122">
        <v>0.36</v>
      </c>
      <c r="C28" s="43">
        <v>30</v>
      </c>
      <c r="D28" s="49">
        <f t="shared" si="0"/>
        <v>10.799999999999999</v>
      </c>
      <c r="E28" s="43">
        <v>110</v>
      </c>
      <c r="F28" s="126">
        <v>41360</v>
      </c>
    </row>
    <row r="29" spans="1:6">
      <c r="A29" s="116" t="s">
        <v>363</v>
      </c>
      <c r="B29" s="122">
        <v>1.1000000000000001E-3</v>
      </c>
      <c r="C29" s="43">
        <v>30</v>
      </c>
      <c r="D29" s="49">
        <f t="shared" si="0"/>
        <v>3.3000000000000002E-2</v>
      </c>
      <c r="E29" s="43">
        <v>110</v>
      </c>
      <c r="F29" s="126">
        <v>41360</v>
      </c>
    </row>
    <row r="30" spans="1:6">
      <c r="A30" s="116" t="s">
        <v>391</v>
      </c>
      <c r="B30" s="123">
        <v>2</v>
      </c>
      <c r="C30" s="43">
        <v>1</v>
      </c>
      <c r="D30" s="49">
        <f t="shared" si="0"/>
        <v>2</v>
      </c>
      <c r="E30" s="43">
        <v>111</v>
      </c>
      <c r="F30" s="126">
        <v>41374</v>
      </c>
    </row>
    <row r="31" spans="1:6">
      <c r="A31" s="116" t="s">
        <v>447</v>
      </c>
      <c r="B31" s="123">
        <v>3</v>
      </c>
      <c r="C31" s="43">
        <v>1</v>
      </c>
      <c r="D31" s="49">
        <f t="shared" si="0"/>
        <v>3</v>
      </c>
      <c r="E31" s="43">
        <v>111</v>
      </c>
      <c r="F31" s="126">
        <v>41374</v>
      </c>
    </row>
    <row r="32" spans="1:6">
      <c r="A32" s="116" t="s">
        <v>448</v>
      </c>
      <c r="B32" s="123">
        <v>4</v>
      </c>
      <c r="C32" s="43">
        <v>1</v>
      </c>
      <c r="D32" s="49">
        <f t="shared" si="0"/>
        <v>4</v>
      </c>
      <c r="E32" s="43">
        <v>111</v>
      </c>
      <c r="F32" s="126">
        <v>41374</v>
      </c>
    </row>
    <row r="33" spans="1:6">
      <c r="A33" s="116" t="s">
        <v>449</v>
      </c>
      <c r="B33" s="123">
        <v>4</v>
      </c>
      <c r="C33" s="43">
        <v>1</v>
      </c>
      <c r="D33" s="49">
        <f t="shared" si="0"/>
        <v>4</v>
      </c>
      <c r="E33" s="43">
        <v>111</v>
      </c>
      <c r="F33" s="126">
        <v>41374</v>
      </c>
    </row>
    <row r="34" spans="1:6">
      <c r="A34" s="116" t="s">
        <v>450</v>
      </c>
      <c r="B34" s="123">
        <v>2</v>
      </c>
      <c r="C34" s="43">
        <v>1</v>
      </c>
      <c r="D34" s="49">
        <f t="shared" si="0"/>
        <v>2</v>
      </c>
      <c r="E34" s="43">
        <v>111</v>
      </c>
      <c r="F34" s="126">
        <v>41374</v>
      </c>
    </row>
    <row r="35" spans="1:6">
      <c r="A35" s="116" t="s">
        <v>451</v>
      </c>
      <c r="B35" s="123">
        <v>4</v>
      </c>
      <c r="C35" s="43">
        <v>1</v>
      </c>
      <c r="D35" s="49">
        <f t="shared" si="0"/>
        <v>4</v>
      </c>
      <c r="E35" s="43">
        <v>111</v>
      </c>
      <c r="F35" s="126">
        <v>41374</v>
      </c>
    </row>
    <row r="36" spans="1:6">
      <c r="A36" s="116" t="s">
        <v>341</v>
      </c>
      <c r="B36" s="124">
        <v>2</v>
      </c>
      <c r="C36" s="43">
        <v>1</v>
      </c>
      <c r="D36" s="49">
        <f t="shared" si="0"/>
        <v>2</v>
      </c>
      <c r="E36" s="43">
        <v>111</v>
      </c>
      <c r="F36" s="126">
        <v>41374</v>
      </c>
    </row>
    <row r="37" spans="1:6">
      <c r="A37" s="116" t="s">
        <v>220</v>
      </c>
      <c r="B37" s="124">
        <v>0.5</v>
      </c>
      <c r="C37" s="43">
        <v>1</v>
      </c>
      <c r="D37" s="49">
        <f t="shared" si="0"/>
        <v>0.5</v>
      </c>
      <c r="E37" s="43">
        <v>111</v>
      </c>
      <c r="F37" s="126">
        <v>41374</v>
      </c>
    </row>
    <row r="38" spans="1:6">
      <c r="A38" s="116" t="s">
        <v>222</v>
      </c>
      <c r="B38" s="124">
        <v>0.5</v>
      </c>
      <c r="C38" s="43">
        <v>1</v>
      </c>
      <c r="D38" s="49">
        <f t="shared" si="0"/>
        <v>0.5</v>
      </c>
      <c r="E38" s="43">
        <v>111</v>
      </c>
      <c r="F38" s="126">
        <v>41374</v>
      </c>
    </row>
    <row r="39" spans="1:6">
      <c r="A39" s="116" t="s">
        <v>226</v>
      </c>
      <c r="B39" s="124">
        <v>0.5</v>
      </c>
      <c r="C39" s="43">
        <v>1</v>
      </c>
      <c r="D39" s="49">
        <f t="shared" si="0"/>
        <v>0.5</v>
      </c>
      <c r="E39" s="43">
        <v>111</v>
      </c>
      <c r="F39" s="126">
        <v>41374</v>
      </c>
    </row>
    <row r="40" spans="1:6">
      <c r="A40" s="116" t="s">
        <v>217</v>
      </c>
      <c r="B40" s="124">
        <v>0.125</v>
      </c>
      <c r="C40" s="43">
        <v>1</v>
      </c>
      <c r="D40" s="49">
        <f t="shared" si="0"/>
        <v>0.125</v>
      </c>
      <c r="E40" s="43">
        <v>111</v>
      </c>
      <c r="F40" s="126">
        <v>41374</v>
      </c>
    </row>
    <row r="41" spans="1:6">
      <c r="A41" s="116" t="s">
        <v>227</v>
      </c>
      <c r="B41" s="124">
        <v>1.5</v>
      </c>
      <c r="C41" s="43">
        <v>1</v>
      </c>
      <c r="D41" s="49">
        <f t="shared" ref="D41:D68" si="1">B41*C41</f>
        <v>1.5</v>
      </c>
      <c r="E41" s="43">
        <v>111</v>
      </c>
      <c r="F41" s="126">
        <v>41374</v>
      </c>
    </row>
    <row r="42" spans="1:6">
      <c r="A42" s="116" t="s">
        <v>228</v>
      </c>
      <c r="B42" s="124">
        <v>3</v>
      </c>
      <c r="C42" s="43">
        <v>1</v>
      </c>
      <c r="D42" s="49">
        <f t="shared" si="1"/>
        <v>3</v>
      </c>
      <c r="E42" s="43">
        <v>111</v>
      </c>
      <c r="F42" s="126">
        <v>41374</v>
      </c>
    </row>
    <row r="43" spans="1:6">
      <c r="A43" s="120" t="s">
        <v>452</v>
      </c>
      <c r="B43" s="123">
        <v>0.1</v>
      </c>
      <c r="C43" s="43">
        <v>1</v>
      </c>
      <c r="D43" s="49">
        <f t="shared" si="1"/>
        <v>0.1</v>
      </c>
      <c r="E43" s="43">
        <v>111</v>
      </c>
      <c r="F43" s="126">
        <v>41374</v>
      </c>
    </row>
    <row r="44" spans="1:6">
      <c r="A44" s="116" t="s">
        <v>220</v>
      </c>
      <c r="B44" s="123">
        <v>0.6</v>
      </c>
      <c r="C44" s="43">
        <v>1</v>
      </c>
      <c r="D44" s="49">
        <f t="shared" si="1"/>
        <v>0.6</v>
      </c>
      <c r="E44" s="43">
        <v>111</v>
      </c>
      <c r="F44" s="126">
        <v>41374</v>
      </c>
    </row>
    <row r="45" spans="1:6">
      <c r="A45" s="116" t="s">
        <v>222</v>
      </c>
      <c r="B45" s="123">
        <v>0.3</v>
      </c>
      <c r="C45" s="43">
        <v>1</v>
      </c>
      <c r="D45" s="49">
        <f t="shared" si="1"/>
        <v>0.3</v>
      </c>
      <c r="E45" s="43">
        <v>111</v>
      </c>
      <c r="F45" s="126">
        <v>41374</v>
      </c>
    </row>
    <row r="46" spans="1:6">
      <c r="A46" s="116" t="s">
        <v>227</v>
      </c>
      <c r="B46" s="123">
        <v>1</v>
      </c>
      <c r="C46" s="43">
        <v>1</v>
      </c>
      <c r="D46" s="49">
        <f t="shared" si="1"/>
        <v>1</v>
      </c>
      <c r="E46" s="43">
        <v>111</v>
      </c>
      <c r="F46" s="126">
        <v>41374</v>
      </c>
    </row>
    <row r="47" spans="1:6">
      <c r="A47" s="116" t="s">
        <v>217</v>
      </c>
      <c r="B47" s="123">
        <v>0.1</v>
      </c>
      <c r="C47" s="43">
        <v>1</v>
      </c>
      <c r="D47" s="49">
        <f t="shared" si="1"/>
        <v>0.1</v>
      </c>
      <c r="E47" s="43">
        <v>111</v>
      </c>
      <c r="F47" s="126">
        <v>41374</v>
      </c>
    </row>
    <row r="48" spans="1:6">
      <c r="A48" s="116" t="s">
        <v>226</v>
      </c>
      <c r="B48" s="123">
        <v>1</v>
      </c>
      <c r="C48" s="43">
        <v>1</v>
      </c>
      <c r="D48" s="49">
        <f t="shared" si="1"/>
        <v>1</v>
      </c>
      <c r="E48" s="43">
        <v>111</v>
      </c>
      <c r="F48" s="126">
        <v>41374</v>
      </c>
    </row>
    <row r="49" spans="1:6">
      <c r="A49" s="116" t="s">
        <v>323</v>
      </c>
      <c r="B49" s="123">
        <v>0.5</v>
      </c>
      <c r="C49" s="43">
        <v>1</v>
      </c>
      <c r="D49" s="49">
        <f t="shared" si="1"/>
        <v>0.5</v>
      </c>
      <c r="E49" s="43">
        <v>111</v>
      </c>
      <c r="F49" s="126">
        <v>41374</v>
      </c>
    </row>
    <row r="50" spans="1:6">
      <c r="A50" s="116" t="s">
        <v>306</v>
      </c>
      <c r="B50" s="123">
        <f>110%*((23.8-5.6)/6)</f>
        <v>3.3366666666666673</v>
      </c>
      <c r="C50" s="43">
        <v>1</v>
      </c>
      <c r="D50" s="49">
        <f t="shared" si="1"/>
        <v>3.3366666666666673</v>
      </c>
      <c r="E50" s="43">
        <v>111</v>
      </c>
      <c r="F50" s="126">
        <v>41374</v>
      </c>
    </row>
    <row r="51" spans="1:6">
      <c r="A51" s="120" t="s">
        <v>356</v>
      </c>
      <c r="B51" s="124">
        <v>30</v>
      </c>
      <c r="C51" s="43">
        <v>1</v>
      </c>
      <c r="D51" s="49">
        <f t="shared" si="1"/>
        <v>30</v>
      </c>
      <c r="E51" s="43">
        <v>111</v>
      </c>
      <c r="F51" s="126">
        <v>41374</v>
      </c>
    </row>
    <row r="52" spans="1:6">
      <c r="A52" s="120" t="s">
        <v>310</v>
      </c>
      <c r="B52" s="123">
        <f>110%*(4.7/6)</f>
        <v>0.86166666666666669</v>
      </c>
      <c r="C52" s="43">
        <v>1</v>
      </c>
      <c r="D52" s="49">
        <f t="shared" si="1"/>
        <v>0.86166666666666669</v>
      </c>
      <c r="E52" s="43">
        <v>111</v>
      </c>
      <c r="F52" s="126">
        <v>41374</v>
      </c>
    </row>
    <row r="53" spans="1:6">
      <c r="A53" s="116" t="s">
        <v>220</v>
      </c>
      <c r="B53" s="123">
        <v>0.8</v>
      </c>
      <c r="C53" s="42">
        <v>1</v>
      </c>
      <c r="D53" s="49">
        <f t="shared" si="1"/>
        <v>0.8</v>
      </c>
      <c r="E53" s="48">
        <v>112</v>
      </c>
      <c r="F53" s="126">
        <v>41374</v>
      </c>
    </row>
    <row r="54" spans="1:6">
      <c r="A54" s="116" t="s">
        <v>222</v>
      </c>
      <c r="B54" s="123">
        <v>0.4</v>
      </c>
      <c r="C54" s="42">
        <v>1</v>
      </c>
      <c r="D54" s="49">
        <f t="shared" si="1"/>
        <v>0.4</v>
      </c>
      <c r="E54" s="48">
        <v>112</v>
      </c>
      <c r="F54" s="126">
        <v>41374</v>
      </c>
    </row>
    <row r="55" spans="1:6">
      <c r="A55" s="116" t="s">
        <v>227</v>
      </c>
      <c r="B55" s="123">
        <v>2</v>
      </c>
      <c r="C55" s="42">
        <v>1</v>
      </c>
      <c r="D55" s="49">
        <f t="shared" si="1"/>
        <v>2</v>
      </c>
      <c r="E55" s="48">
        <v>112</v>
      </c>
      <c r="F55" s="126">
        <v>41374</v>
      </c>
    </row>
    <row r="56" spans="1:6">
      <c r="A56" s="116" t="s">
        <v>217</v>
      </c>
      <c r="B56" s="123">
        <v>0.3</v>
      </c>
      <c r="C56" s="42">
        <v>1</v>
      </c>
      <c r="D56" s="49">
        <f t="shared" si="1"/>
        <v>0.3</v>
      </c>
      <c r="E56" s="48">
        <v>112</v>
      </c>
      <c r="F56" s="126">
        <v>41374</v>
      </c>
    </row>
    <row r="57" spans="1:6">
      <c r="A57" s="116" t="s">
        <v>226</v>
      </c>
      <c r="B57" s="123">
        <v>1</v>
      </c>
      <c r="C57" s="42">
        <v>1</v>
      </c>
      <c r="D57" s="49">
        <f t="shared" si="1"/>
        <v>1</v>
      </c>
      <c r="E57" s="48">
        <v>112</v>
      </c>
      <c r="F57" s="126">
        <v>41374</v>
      </c>
    </row>
    <row r="58" spans="1:6">
      <c r="A58" s="116" t="s">
        <v>323</v>
      </c>
      <c r="B58" s="123">
        <v>0.3</v>
      </c>
      <c r="C58" s="42">
        <v>1</v>
      </c>
      <c r="D58" s="49">
        <f t="shared" si="1"/>
        <v>0.3</v>
      </c>
      <c r="E58" s="48">
        <v>112</v>
      </c>
      <c r="F58" s="126">
        <v>41374</v>
      </c>
    </row>
    <row r="59" spans="1:6">
      <c r="A59" s="116" t="s">
        <v>306</v>
      </c>
      <c r="B59" s="123">
        <f>110%*(10.5/6)</f>
        <v>1.9250000000000003</v>
      </c>
      <c r="C59" s="42">
        <v>1</v>
      </c>
      <c r="D59" s="49">
        <f t="shared" si="1"/>
        <v>1.9250000000000003</v>
      </c>
      <c r="E59" s="48">
        <v>112</v>
      </c>
      <c r="F59" s="126">
        <v>41374</v>
      </c>
    </row>
    <row r="60" spans="1:6">
      <c r="A60" s="120" t="s">
        <v>356</v>
      </c>
      <c r="B60" s="124">
        <v>20</v>
      </c>
      <c r="C60" s="42">
        <v>1</v>
      </c>
      <c r="D60" s="49">
        <f t="shared" si="1"/>
        <v>20</v>
      </c>
      <c r="E60" s="48">
        <v>112</v>
      </c>
      <c r="F60" s="126">
        <v>41374</v>
      </c>
    </row>
    <row r="61" spans="1:6">
      <c r="A61" s="116" t="s">
        <v>220</v>
      </c>
      <c r="B61" s="123">
        <v>0.8</v>
      </c>
      <c r="C61" s="48">
        <v>1</v>
      </c>
      <c r="D61" s="49">
        <f>B61*C61</f>
        <v>0.8</v>
      </c>
      <c r="E61" s="48">
        <v>112</v>
      </c>
      <c r="F61" s="126">
        <v>41374</v>
      </c>
    </row>
    <row r="62" spans="1:6">
      <c r="A62" s="116" t="s">
        <v>222</v>
      </c>
      <c r="B62" s="123">
        <v>0.2</v>
      </c>
      <c r="C62" s="48">
        <v>1</v>
      </c>
      <c r="D62" s="49">
        <f t="shared" si="1"/>
        <v>0.2</v>
      </c>
      <c r="E62" s="48">
        <v>112</v>
      </c>
      <c r="F62" s="126">
        <v>41374</v>
      </c>
    </row>
    <row r="63" spans="1:6">
      <c r="A63" s="116" t="s">
        <v>227</v>
      </c>
      <c r="B63" s="123">
        <v>2</v>
      </c>
      <c r="C63" s="48">
        <v>1</v>
      </c>
      <c r="D63" s="49">
        <f>B63*C63</f>
        <v>2</v>
      </c>
      <c r="E63" s="48">
        <v>112</v>
      </c>
      <c r="F63" s="126">
        <v>41374</v>
      </c>
    </row>
    <row r="64" spans="1:6">
      <c r="A64" s="116" t="s">
        <v>217</v>
      </c>
      <c r="B64" s="123">
        <v>0.25</v>
      </c>
      <c r="C64" s="48">
        <v>1</v>
      </c>
      <c r="D64" s="49">
        <f t="shared" si="1"/>
        <v>0.25</v>
      </c>
      <c r="E64" s="48">
        <v>112</v>
      </c>
      <c r="F64" s="126">
        <v>41374</v>
      </c>
    </row>
    <row r="65" spans="1:6">
      <c r="A65" s="116" t="s">
        <v>226</v>
      </c>
      <c r="B65" s="123">
        <v>1</v>
      </c>
      <c r="C65" s="48">
        <v>1</v>
      </c>
      <c r="D65" s="49">
        <f t="shared" si="1"/>
        <v>1</v>
      </c>
      <c r="E65" s="48">
        <v>112</v>
      </c>
      <c r="F65" s="126">
        <v>41374</v>
      </c>
    </row>
    <row r="66" spans="1:6">
      <c r="A66" s="116" t="s">
        <v>228</v>
      </c>
      <c r="B66" s="123">
        <v>0.3</v>
      </c>
      <c r="C66" s="48">
        <v>1</v>
      </c>
      <c r="D66" s="49">
        <f t="shared" si="1"/>
        <v>0.3</v>
      </c>
      <c r="E66" s="48">
        <v>112</v>
      </c>
      <c r="F66" s="126">
        <v>41374</v>
      </c>
    </row>
    <row r="67" spans="1:6">
      <c r="A67" s="116" t="s">
        <v>306</v>
      </c>
      <c r="B67" s="123">
        <f>110%*(1/6)</f>
        <v>0.18333333333333335</v>
      </c>
      <c r="C67" s="48">
        <v>1</v>
      </c>
      <c r="D67" s="49">
        <f t="shared" si="1"/>
        <v>0.18333333333333335</v>
      </c>
      <c r="E67" s="48">
        <v>112</v>
      </c>
      <c r="F67" s="126">
        <v>41374</v>
      </c>
    </row>
    <row r="68" spans="1:6">
      <c r="A68" s="116" t="s">
        <v>342</v>
      </c>
      <c r="B68" s="124">
        <f>0.4/2.4</f>
        <v>0.16666666666666669</v>
      </c>
      <c r="C68" s="48">
        <v>1</v>
      </c>
      <c r="D68" s="49">
        <f t="shared" si="1"/>
        <v>0.16666666666666669</v>
      </c>
      <c r="E68" s="48">
        <v>112</v>
      </c>
      <c r="F68" s="126">
        <v>41374</v>
      </c>
    </row>
    <row r="69" spans="1:6">
      <c r="A69" s="116" t="s">
        <v>241</v>
      </c>
      <c r="B69" s="124">
        <v>8</v>
      </c>
      <c r="C69" s="48">
        <v>1</v>
      </c>
      <c r="D69" s="49">
        <f t="shared" ref="D69:D132" si="2">B69*C69</f>
        <v>8</v>
      </c>
      <c r="E69" s="48">
        <v>112</v>
      </c>
      <c r="F69" s="126">
        <v>41374</v>
      </c>
    </row>
    <row r="70" spans="1:6">
      <c r="A70" s="116" t="s">
        <v>311</v>
      </c>
      <c r="B70" s="124">
        <f>110%*0.63</f>
        <v>0.69300000000000006</v>
      </c>
      <c r="C70" s="48">
        <v>1</v>
      </c>
      <c r="D70" s="49">
        <f t="shared" si="2"/>
        <v>0.69300000000000006</v>
      </c>
      <c r="E70" s="48">
        <v>112</v>
      </c>
      <c r="F70" s="126">
        <v>41374</v>
      </c>
    </row>
    <row r="71" spans="1:6">
      <c r="A71" s="120" t="s">
        <v>356</v>
      </c>
      <c r="B71" s="124">
        <v>20</v>
      </c>
      <c r="C71" s="48">
        <v>1</v>
      </c>
      <c r="D71" s="49">
        <f t="shared" si="2"/>
        <v>20</v>
      </c>
      <c r="E71" s="48">
        <v>112</v>
      </c>
      <c r="F71" s="126">
        <v>41374</v>
      </c>
    </row>
    <row r="72" spans="1:6">
      <c r="A72" s="116" t="s">
        <v>224</v>
      </c>
      <c r="B72" s="123">
        <v>1.2</v>
      </c>
      <c r="C72" s="48">
        <v>2</v>
      </c>
      <c r="D72" s="49">
        <f t="shared" si="2"/>
        <v>2.4</v>
      </c>
      <c r="E72" s="48">
        <v>112</v>
      </c>
      <c r="F72" s="126">
        <v>41374</v>
      </c>
    </row>
    <row r="73" spans="1:6">
      <c r="A73" s="116" t="s">
        <v>228</v>
      </c>
      <c r="B73" s="123">
        <v>0.5</v>
      </c>
      <c r="C73" s="48">
        <v>2</v>
      </c>
      <c r="D73" s="49">
        <f t="shared" si="2"/>
        <v>1</v>
      </c>
      <c r="E73" s="48">
        <v>112</v>
      </c>
      <c r="F73" s="126">
        <v>41374</v>
      </c>
    </row>
    <row r="74" spans="1:6">
      <c r="A74" s="116" t="s">
        <v>227</v>
      </c>
      <c r="B74" s="123">
        <v>2.4</v>
      </c>
      <c r="C74" s="48">
        <v>2</v>
      </c>
      <c r="D74" s="49">
        <f t="shared" si="2"/>
        <v>4.8</v>
      </c>
      <c r="E74" s="48">
        <v>112</v>
      </c>
      <c r="F74" s="126">
        <v>41374</v>
      </c>
    </row>
    <row r="75" spans="1:6">
      <c r="A75" s="116" t="s">
        <v>217</v>
      </c>
      <c r="B75" s="123">
        <v>0.3</v>
      </c>
      <c r="C75" s="48">
        <v>2</v>
      </c>
      <c r="D75" s="49">
        <f t="shared" si="2"/>
        <v>0.6</v>
      </c>
      <c r="E75" s="48">
        <v>112</v>
      </c>
      <c r="F75" s="126">
        <v>41374</v>
      </c>
    </row>
    <row r="76" spans="1:6">
      <c r="A76" s="116" t="s">
        <v>226</v>
      </c>
      <c r="B76" s="123">
        <v>1.2</v>
      </c>
      <c r="C76" s="48">
        <v>2</v>
      </c>
      <c r="D76" s="49">
        <f t="shared" si="2"/>
        <v>2.4</v>
      </c>
      <c r="E76" s="48">
        <v>112</v>
      </c>
      <c r="F76" s="126">
        <v>41374</v>
      </c>
    </row>
    <row r="77" spans="1:6">
      <c r="A77" s="116" t="s">
        <v>239</v>
      </c>
      <c r="B77" s="123">
        <v>16</v>
      </c>
      <c r="C77" s="48">
        <v>2</v>
      </c>
      <c r="D77" s="49">
        <f t="shared" si="2"/>
        <v>32</v>
      </c>
      <c r="E77" s="48">
        <v>112</v>
      </c>
      <c r="F77" s="126">
        <v>41374</v>
      </c>
    </row>
    <row r="78" spans="1:6">
      <c r="A78" s="116" t="s">
        <v>241</v>
      </c>
      <c r="B78" s="124">
        <v>32</v>
      </c>
      <c r="C78" s="48">
        <v>2</v>
      </c>
      <c r="D78" s="49">
        <f t="shared" si="2"/>
        <v>64</v>
      </c>
      <c r="E78" s="48">
        <v>112</v>
      </c>
      <c r="F78" s="126">
        <v>41374</v>
      </c>
    </row>
    <row r="79" spans="1:6">
      <c r="A79" s="116" t="s">
        <v>342</v>
      </c>
      <c r="B79" s="123">
        <v>0.6</v>
      </c>
      <c r="C79" s="48">
        <v>2</v>
      </c>
      <c r="D79" s="49">
        <f t="shared" si="2"/>
        <v>1.2</v>
      </c>
      <c r="E79" s="48">
        <v>112</v>
      </c>
      <c r="F79" s="126">
        <v>41374</v>
      </c>
    </row>
    <row r="80" spans="1:6">
      <c r="A80" s="120" t="s">
        <v>356</v>
      </c>
      <c r="B80" s="123">
        <v>15</v>
      </c>
      <c r="C80" s="48">
        <v>2</v>
      </c>
      <c r="D80" s="49">
        <f t="shared" si="2"/>
        <v>30</v>
      </c>
      <c r="E80" s="48">
        <v>112</v>
      </c>
      <c r="F80" s="126">
        <v>41374</v>
      </c>
    </row>
    <row r="81" spans="1:6">
      <c r="A81" s="116" t="s">
        <v>306</v>
      </c>
      <c r="B81" s="123">
        <f>110%*(17.5/6)</f>
        <v>3.2083333333333335</v>
      </c>
      <c r="C81" s="48">
        <v>2</v>
      </c>
      <c r="D81" s="49">
        <f t="shared" si="2"/>
        <v>6.416666666666667</v>
      </c>
      <c r="E81" s="48">
        <v>112</v>
      </c>
      <c r="F81" s="126">
        <v>41374</v>
      </c>
    </row>
    <row r="82" spans="1:6">
      <c r="A82" s="116" t="s">
        <v>220</v>
      </c>
      <c r="B82" s="123">
        <v>0.5</v>
      </c>
      <c r="C82" s="48">
        <v>1</v>
      </c>
      <c r="D82" s="49">
        <f t="shared" si="2"/>
        <v>0.5</v>
      </c>
      <c r="E82" s="48">
        <v>114</v>
      </c>
      <c r="F82" s="126">
        <v>41414</v>
      </c>
    </row>
    <row r="83" spans="1:6">
      <c r="A83" s="116" t="s">
        <v>227</v>
      </c>
      <c r="B83" s="123">
        <v>0.2</v>
      </c>
      <c r="C83" s="48">
        <v>1</v>
      </c>
      <c r="D83" s="49">
        <f t="shared" si="2"/>
        <v>0.2</v>
      </c>
      <c r="E83" s="48">
        <v>114</v>
      </c>
      <c r="F83" s="126">
        <v>41414</v>
      </c>
    </row>
    <row r="84" spans="1:6">
      <c r="A84" s="116" t="s">
        <v>237</v>
      </c>
      <c r="B84" s="123">
        <v>5</v>
      </c>
      <c r="C84" s="48">
        <v>1</v>
      </c>
      <c r="D84" s="49">
        <f t="shared" si="2"/>
        <v>5</v>
      </c>
      <c r="E84" s="48">
        <v>114</v>
      </c>
      <c r="F84" s="126">
        <v>41414</v>
      </c>
    </row>
    <row r="85" spans="1:6">
      <c r="A85" s="116" t="s">
        <v>217</v>
      </c>
      <c r="B85" s="123">
        <v>0.15</v>
      </c>
      <c r="C85" s="48">
        <v>1</v>
      </c>
      <c r="D85" s="49">
        <f t="shared" si="2"/>
        <v>0.15</v>
      </c>
      <c r="E85" s="48">
        <v>114</v>
      </c>
      <c r="F85" s="126">
        <v>41414</v>
      </c>
    </row>
    <row r="86" spans="1:6">
      <c r="A86" s="116" t="s">
        <v>226</v>
      </c>
      <c r="B86" s="123">
        <v>0.3</v>
      </c>
      <c r="C86" s="48">
        <v>1</v>
      </c>
      <c r="D86" s="49">
        <f t="shared" si="2"/>
        <v>0.3</v>
      </c>
      <c r="E86" s="48">
        <v>114</v>
      </c>
      <c r="F86" s="126">
        <v>41414</v>
      </c>
    </row>
    <row r="87" spans="1:6">
      <c r="A87" s="116" t="s">
        <v>230</v>
      </c>
      <c r="B87" s="123">
        <f>110%*(10/6)</f>
        <v>1.8333333333333335</v>
      </c>
      <c r="C87" s="48">
        <v>1</v>
      </c>
      <c r="D87" s="49">
        <f t="shared" si="2"/>
        <v>1.8333333333333335</v>
      </c>
      <c r="E87" s="48">
        <v>114</v>
      </c>
      <c r="F87" s="126">
        <v>41414</v>
      </c>
    </row>
    <row r="88" spans="1:6">
      <c r="A88" s="116" t="s">
        <v>336</v>
      </c>
      <c r="B88" s="123">
        <f>110%*(10/6)</f>
        <v>1.8333333333333335</v>
      </c>
      <c r="C88" s="48">
        <v>1</v>
      </c>
      <c r="D88" s="49">
        <f t="shared" si="2"/>
        <v>1.8333333333333335</v>
      </c>
      <c r="E88" s="48">
        <v>114</v>
      </c>
      <c r="F88" s="126">
        <v>41414</v>
      </c>
    </row>
    <row r="89" spans="1:6">
      <c r="A89" s="116" t="s">
        <v>231</v>
      </c>
      <c r="B89" s="124">
        <v>1</v>
      </c>
      <c r="C89" s="48">
        <v>1</v>
      </c>
      <c r="D89" s="49">
        <f t="shared" si="2"/>
        <v>1</v>
      </c>
      <c r="E89" s="48">
        <v>114</v>
      </c>
      <c r="F89" s="126">
        <v>41414</v>
      </c>
    </row>
    <row r="90" spans="1:6">
      <c r="A90" s="116" t="s">
        <v>342</v>
      </c>
      <c r="B90" s="124">
        <v>14</v>
      </c>
      <c r="C90" s="48">
        <v>1</v>
      </c>
      <c r="D90" s="49">
        <f t="shared" si="2"/>
        <v>14</v>
      </c>
      <c r="E90" s="48">
        <v>114</v>
      </c>
      <c r="F90" s="126">
        <v>41414</v>
      </c>
    </row>
    <row r="91" spans="1:6">
      <c r="A91" s="116" t="s">
        <v>306</v>
      </c>
      <c r="B91" s="123">
        <f>110%*(7.8/6)</f>
        <v>1.4300000000000002</v>
      </c>
      <c r="C91" s="48">
        <v>1</v>
      </c>
      <c r="D91" s="49">
        <f t="shared" si="2"/>
        <v>1.4300000000000002</v>
      </c>
      <c r="E91" s="48">
        <v>114</v>
      </c>
      <c r="F91" s="126">
        <v>41414</v>
      </c>
    </row>
    <row r="92" spans="1:6">
      <c r="A92" s="120" t="s">
        <v>356</v>
      </c>
      <c r="B92" s="123">
        <v>30</v>
      </c>
      <c r="C92" s="48">
        <v>1</v>
      </c>
      <c r="D92" s="49">
        <f t="shared" si="2"/>
        <v>30</v>
      </c>
      <c r="E92" s="48">
        <v>114</v>
      </c>
      <c r="F92" s="126">
        <v>41414</v>
      </c>
    </row>
    <row r="93" spans="1:6">
      <c r="A93" s="116" t="s">
        <v>220</v>
      </c>
      <c r="B93" s="123">
        <v>1</v>
      </c>
      <c r="C93" s="48">
        <v>1</v>
      </c>
      <c r="D93" s="49">
        <f t="shared" si="2"/>
        <v>1</v>
      </c>
      <c r="E93" s="48">
        <v>114</v>
      </c>
      <c r="F93" s="126">
        <v>41414</v>
      </c>
    </row>
    <row r="94" spans="1:6">
      <c r="A94" s="116" t="s">
        <v>222</v>
      </c>
      <c r="B94" s="123">
        <v>0.5</v>
      </c>
      <c r="C94" s="48">
        <v>1</v>
      </c>
      <c r="D94" s="49">
        <f t="shared" si="2"/>
        <v>0.5</v>
      </c>
      <c r="E94" s="48">
        <v>114</v>
      </c>
      <c r="F94" s="126">
        <v>41414</v>
      </c>
    </row>
    <row r="95" spans="1:6">
      <c r="A95" s="116" t="s">
        <v>227</v>
      </c>
      <c r="B95" s="123">
        <v>3</v>
      </c>
      <c r="C95" s="48">
        <v>1</v>
      </c>
      <c r="D95" s="49">
        <f t="shared" si="2"/>
        <v>3</v>
      </c>
      <c r="E95" s="48">
        <v>114</v>
      </c>
      <c r="F95" s="126">
        <v>41414</v>
      </c>
    </row>
    <row r="96" spans="1:6">
      <c r="A96" s="116" t="s">
        <v>217</v>
      </c>
      <c r="B96" s="123">
        <v>0.4</v>
      </c>
      <c r="C96" s="48">
        <v>1</v>
      </c>
      <c r="D96" s="49">
        <f t="shared" si="2"/>
        <v>0.4</v>
      </c>
      <c r="E96" s="48">
        <v>114</v>
      </c>
      <c r="F96" s="126">
        <v>41414</v>
      </c>
    </row>
    <row r="97" spans="1:6">
      <c r="A97" s="116" t="s">
        <v>226</v>
      </c>
      <c r="B97" s="123">
        <v>1.5</v>
      </c>
      <c r="C97" s="48">
        <v>1</v>
      </c>
      <c r="D97" s="49">
        <f t="shared" si="2"/>
        <v>1.5</v>
      </c>
      <c r="E97" s="48">
        <v>114</v>
      </c>
      <c r="F97" s="126">
        <v>41414</v>
      </c>
    </row>
    <row r="98" spans="1:6">
      <c r="A98" s="116" t="s">
        <v>323</v>
      </c>
      <c r="B98" s="123">
        <v>0.5</v>
      </c>
      <c r="C98" s="48">
        <v>1</v>
      </c>
      <c r="D98" s="49">
        <f t="shared" si="2"/>
        <v>0.5</v>
      </c>
      <c r="E98" s="48">
        <v>114</v>
      </c>
      <c r="F98" s="126">
        <v>41414</v>
      </c>
    </row>
    <row r="99" spans="1:6">
      <c r="A99" s="116" t="s">
        <v>306</v>
      </c>
      <c r="B99" s="123">
        <f>110%*(23.8/6)</f>
        <v>4.3633333333333342</v>
      </c>
      <c r="C99" s="48">
        <v>1</v>
      </c>
      <c r="D99" s="49">
        <f t="shared" si="2"/>
        <v>4.3633333333333342</v>
      </c>
      <c r="E99" s="48">
        <v>114</v>
      </c>
      <c r="F99" s="126">
        <v>41414</v>
      </c>
    </row>
    <row r="100" spans="1:6">
      <c r="A100" s="120" t="s">
        <v>356</v>
      </c>
      <c r="B100" s="124">
        <v>40</v>
      </c>
      <c r="C100" s="48">
        <v>1</v>
      </c>
      <c r="D100" s="49">
        <f t="shared" si="2"/>
        <v>40</v>
      </c>
      <c r="E100" s="48">
        <v>114</v>
      </c>
      <c r="F100" s="126">
        <v>41414</v>
      </c>
    </row>
    <row r="101" spans="1:6">
      <c r="A101" s="116" t="s">
        <v>220</v>
      </c>
      <c r="B101" s="123">
        <v>0.8</v>
      </c>
      <c r="C101" s="48">
        <v>1</v>
      </c>
      <c r="D101" s="49">
        <f t="shared" si="2"/>
        <v>0.8</v>
      </c>
      <c r="E101" s="48">
        <v>114</v>
      </c>
      <c r="F101" s="126">
        <v>41414</v>
      </c>
    </row>
    <row r="102" spans="1:6">
      <c r="A102" s="116" t="s">
        <v>222</v>
      </c>
      <c r="B102" s="123">
        <v>0.2</v>
      </c>
      <c r="C102" s="48">
        <v>1</v>
      </c>
      <c r="D102" s="49">
        <f t="shared" si="2"/>
        <v>0.2</v>
      </c>
      <c r="E102" s="48">
        <v>114</v>
      </c>
      <c r="F102" s="126">
        <v>41414</v>
      </c>
    </row>
    <row r="103" spans="1:6">
      <c r="A103" s="116" t="s">
        <v>227</v>
      </c>
      <c r="B103" s="123">
        <v>2</v>
      </c>
      <c r="C103" s="48">
        <v>1</v>
      </c>
      <c r="D103" s="49">
        <f t="shared" si="2"/>
        <v>2</v>
      </c>
      <c r="E103" s="48">
        <v>114</v>
      </c>
      <c r="F103" s="126">
        <v>41414</v>
      </c>
    </row>
    <row r="104" spans="1:6">
      <c r="A104" s="116" t="s">
        <v>217</v>
      </c>
      <c r="B104" s="123">
        <v>0.25</v>
      </c>
      <c r="C104" s="48">
        <v>1</v>
      </c>
      <c r="D104" s="49">
        <f t="shared" si="2"/>
        <v>0.25</v>
      </c>
      <c r="E104" s="48">
        <v>114</v>
      </c>
      <c r="F104" s="126">
        <v>41414</v>
      </c>
    </row>
    <row r="105" spans="1:6">
      <c r="A105" s="116" t="s">
        <v>226</v>
      </c>
      <c r="B105" s="123">
        <v>1</v>
      </c>
      <c r="C105" s="48">
        <v>1</v>
      </c>
      <c r="D105" s="49">
        <f t="shared" si="2"/>
        <v>1</v>
      </c>
      <c r="E105" s="48">
        <v>114</v>
      </c>
      <c r="F105" s="126">
        <v>41414</v>
      </c>
    </row>
    <row r="106" spans="1:6">
      <c r="A106" s="116" t="s">
        <v>228</v>
      </c>
      <c r="B106" s="123">
        <v>0.3</v>
      </c>
      <c r="C106" s="48">
        <v>1</v>
      </c>
      <c r="D106" s="49">
        <f t="shared" si="2"/>
        <v>0.3</v>
      </c>
      <c r="E106" s="48">
        <v>114</v>
      </c>
      <c r="F106" s="126">
        <v>41414</v>
      </c>
    </row>
    <row r="107" spans="1:6">
      <c r="A107" s="116" t="s">
        <v>306</v>
      </c>
      <c r="B107" s="123">
        <f>110%*(1/6)</f>
        <v>0.18333333333333335</v>
      </c>
      <c r="C107" s="48">
        <v>1</v>
      </c>
      <c r="D107" s="49">
        <f t="shared" si="2"/>
        <v>0.18333333333333335</v>
      </c>
      <c r="E107" s="48">
        <v>114</v>
      </c>
      <c r="F107" s="126">
        <v>41414</v>
      </c>
    </row>
    <row r="108" spans="1:6">
      <c r="A108" s="116" t="s">
        <v>342</v>
      </c>
      <c r="B108" s="124">
        <f>0.4/2.4</f>
        <v>0.16666666666666669</v>
      </c>
      <c r="C108" s="48">
        <v>1</v>
      </c>
      <c r="D108" s="49">
        <f t="shared" si="2"/>
        <v>0.16666666666666669</v>
      </c>
      <c r="E108" s="48">
        <v>114</v>
      </c>
      <c r="F108" s="126">
        <v>41414</v>
      </c>
    </row>
    <row r="109" spans="1:6">
      <c r="A109" s="116" t="s">
        <v>241</v>
      </c>
      <c r="B109" s="124">
        <v>8</v>
      </c>
      <c r="C109" s="48">
        <v>1</v>
      </c>
      <c r="D109" s="49">
        <f t="shared" si="2"/>
        <v>8</v>
      </c>
      <c r="E109" s="48">
        <v>114</v>
      </c>
      <c r="F109" s="126">
        <v>41414</v>
      </c>
    </row>
    <row r="110" spans="1:6">
      <c r="A110" s="116" t="s">
        <v>311</v>
      </c>
      <c r="B110" s="124">
        <f>110%*0.63</f>
        <v>0.69300000000000006</v>
      </c>
      <c r="C110" s="48">
        <v>1</v>
      </c>
      <c r="D110" s="49">
        <f t="shared" si="2"/>
        <v>0.69300000000000006</v>
      </c>
      <c r="E110" s="48">
        <v>114</v>
      </c>
      <c r="F110" s="126">
        <v>41414</v>
      </c>
    </row>
    <row r="111" spans="1:6">
      <c r="A111" s="120" t="s">
        <v>356</v>
      </c>
      <c r="B111" s="124">
        <v>20</v>
      </c>
      <c r="C111" s="48">
        <v>1</v>
      </c>
      <c r="D111" s="49">
        <f t="shared" si="2"/>
        <v>20</v>
      </c>
      <c r="E111" s="48">
        <v>114</v>
      </c>
      <c r="F111" s="126">
        <v>41414</v>
      </c>
    </row>
    <row r="112" spans="1:6">
      <c r="A112" s="116" t="s">
        <v>220</v>
      </c>
      <c r="B112" s="123">
        <v>0.8</v>
      </c>
      <c r="C112" s="48">
        <v>1</v>
      </c>
      <c r="D112" s="49">
        <f t="shared" si="2"/>
        <v>0.8</v>
      </c>
      <c r="E112" s="48">
        <v>114</v>
      </c>
      <c r="F112" s="126">
        <v>41414</v>
      </c>
    </row>
    <row r="113" spans="1:6">
      <c r="A113" s="116" t="s">
        <v>222</v>
      </c>
      <c r="B113" s="123">
        <v>0.2</v>
      </c>
      <c r="C113" s="48">
        <v>1</v>
      </c>
      <c r="D113" s="49">
        <f t="shared" si="2"/>
        <v>0.2</v>
      </c>
      <c r="E113" s="48">
        <v>114</v>
      </c>
      <c r="F113" s="126">
        <v>41414</v>
      </c>
    </row>
    <row r="114" spans="1:6">
      <c r="A114" s="116" t="s">
        <v>227</v>
      </c>
      <c r="B114" s="123">
        <v>2</v>
      </c>
      <c r="C114" s="48">
        <v>1</v>
      </c>
      <c r="D114" s="49">
        <f t="shared" si="2"/>
        <v>2</v>
      </c>
      <c r="E114" s="48">
        <v>114</v>
      </c>
      <c r="F114" s="126">
        <v>41414</v>
      </c>
    </row>
    <row r="115" spans="1:6">
      <c r="A115" s="116" t="s">
        <v>217</v>
      </c>
      <c r="B115" s="123">
        <v>0.25</v>
      </c>
      <c r="C115" s="48">
        <v>1</v>
      </c>
      <c r="D115" s="49">
        <f t="shared" si="2"/>
        <v>0.25</v>
      </c>
      <c r="E115" s="48">
        <v>114</v>
      </c>
      <c r="F115" s="126">
        <v>41414</v>
      </c>
    </row>
    <row r="116" spans="1:6">
      <c r="A116" s="116" t="s">
        <v>226</v>
      </c>
      <c r="B116" s="123">
        <v>1</v>
      </c>
      <c r="C116" s="48">
        <v>1</v>
      </c>
      <c r="D116" s="49">
        <f t="shared" si="2"/>
        <v>1</v>
      </c>
      <c r="E116" s="48">
        <v>114</v>
      </c>
      <c r="F116" s="126">
        <v>41414</v>
      </c>
    </row>
    <row r="117" spans="1:6">
      <c r="A117" s="116" t="s">
        <v>228</v>
      </c>
      <c r="B117" s="123">
        <v>0.3</v>
      </c>
      <c r="C117" s="48">
        <v>1</v>
      </c>
      <c r="D117" s="49">
        <f t="shared" si="2"/>
        <v>0.3</v>
      </c>
      <c r="E117" s="48">
        <v>114</v>
      </c>
      <c r="F117" s="126">
        <v>41414</v>
      </c>
    </row>
    <row r="118" spans="1:6">
      <c r="A118" s="116" t="s">
        <v>306</v>
      </c>
      <c r="B118" s="123">
        <f>110%*(1/6)</f>
        <v>0.18333333333333335</v>
      </c>
      <c r="C118" s="48">
        <v>1</v>
      </c>
      <c r="D118" s="49">
        <f t="shared" si="2"/>
        <v>0.18333333333333335</v>
      </c>
      <c r="E118" s="48">
        <v>114</v>
      </c>
      <c r="F118" s="126">
        <v>41414</v>
      </c>
    </row>
    <row r="119" spans="1:6">
      <c r="A119" s="116" t="s">
        <v>342</v>
      </c>
      <c r="B119" s="124">
        <f>0.4/2.4</f>
        <v>0.16666666666666669</v>
      </c>
      <c r="C119" s="48">
        <v>1</v>
      </c>
      <c r="D119" s="49">
        <f t="shared" si="2"/>
        <v>0.16666666666666669</v>
      </c>
      <c r="E119" s="48">
        <v>114</v>
      </c>
      <c r="F119" s="126">
        <v>41414</v>
      </c>
    </row>
    <row r="120" spans="1:6">
      <c r="A120" s="116" t="s">
        <v>241</v>
      </c>
      <c r="B120" s="124">
        <v>8</v>
      </c>
      <c r="C120" s="48">
        <v>1</v>
      </c>
      <c r="D120" s="49">
        <f t="shared" si="2"/>
        <v>8</v>
      </c>
      <c r="E120" s="48">
        <v>114</v>
      </c>
      <c r="F120" s="126">
        <v>41414</v>
      </c>
    </row>
    <row r="121" spans="1:6">
      <c r="A121" s="116" t="s">
        <v>311</v>
      </c>
      <c r="B121" s="124">
        <f>110%*0.63</f>
        <v>0.69300000000000006</v>
      </c>
      <c r="C121" s="48">
        <v>1</v>
      </c>
      <c r="D121" s="49">
        <f t="shared" si="2"/>
        <v>0.69300000000000006</v>
      </c>
      <c r="E121" s="48">
        <v>114</v>
      </c>
      <c r="F121" s="126">
        <v>41414</v>
      </c>
    </row>
    <row r="122" spans="1:6">
      <c r="A122" s="120" t="s">
        <v>356</v>
      </c>
      <c r="B122" s="124">
        <v>20</v>
      </c>
      <c r="C122" s="48">
        <v>1</v>
      </c>
      <c r="D122" s="49">
        <f t="shared" si="2"/>
        <v>20</v>
      </c>
      <c r="E122" s="48">
        <v>114</v>
      </c>
      <c r="F122" s="126">
        <v>41414</v>
      </c>
    </row>
    <row r="123" spans="1:6">
      <c r="A123" s="116" t="s">
        <v>220</v>
      </c>
      <c r="B123" s="123">
        <v>0.8</v>
      </c>
      <c r="C123" s="48">
        <v>1</v>
      </c>
      <c r="D123" s="49">
        <f t="shared" si="2"/>
        <v>0.8</v>
      </c>
      <c r="E123" s="48">
        <v>114</v>
      </c>
      <c r="F123" s="126">
        <v>41414</v>
      </c>
    </row>
    <row r="124" spans="1:6">
      <c r="A124" s="116" t="s">
        <v>222</v>
      </c>
      <c r="B124" s="123">
        <v>0.2</v>
      </c>
      <c r="C124" s="48">
        <v>1</v>
      </c>
      <c r="D124" s="49">
        <f t="shared" si="2"/>
        <v>0.2</v>
      </c>
      <c r="E124" s="48">
        <v>114</v>
      </c>
      <c r="F124" s="126">
        <v>41414</v>
      </c>
    </row>
    <row r="125" spans="1:6">
      <c r="A125" s="116" t="s">
        <v>227</v>
      </c>
      <c r="B125" s="123">
        <v>2</v>
      </c>
      <c r="C125" s="48">
        <v>1</v>
      </c>
      <c r="D125" s="49">
        <f t="shared" si="2"/>
        <v>2</v>
      </c>
      <c r="E125" s="48">
        <v>114</v>
      </c>
      <c r="F125" s="126">
        <v>41414</v>
      </c>
    </row>
    <row r="126" spans="1:6">
      <c r="A126" s="116" t="s">
        <v>217</v>
      </c>
      <c r="B126" s="123">
        <v>0.25</v>
      </c>
      <c r="C126" s="48">
        <v>1</v>
      </c>
      <c r="D126" s="49">
        <f t="shared" si="2"/>
        <v>0.25</v>
      </c>
      <c r="E126" s="48">
        <v>114</v>
      </c>
      <c r="F126" s="126">
        <v>41414</v>
      </c>
    </row>
    <row r="127" spans="1:6">
      <c r="A127" s="116" t="s">
        <v>226</v>
      </c>
      <c r="B127" s="123">
        <v>1</v>
      </c>
      <c r="C127" s="48">
        <v>1</v>
      </c>
      <c r="D127" s="49">
        <f t="shared" si="2"/>
        <v>1</v>
      </c>
      <c r="E127" s="48">
        <v>114</v>
      </c>
      <c r="F127" s="126">
        <v>41414</v>
      </c>
    </row>
    <row r="128" spans="1:6">
      <c r="A128" s="116" t="s">
        <v>228</v>
      </c>
      <c r="B128" s="123">
        <v>0.3</v>
      </c>
      <c r="C128" s="48">
        <v>1</v>
      </c>
      <c r="D128" s="49">
        <f t="shared" si="2"/>
        <v>0.3</v>
      </c>
      <c r="E128" s="48">
        <v>114</v>
      </c>
      <c r="F128" s="126">
        <v>41414</v>
      </c>
    </row>
    <row r="129" spans="1:6">
      <c r="A129" s="116" t="s">
        <v>306</v>
      </c>
      <c r="B129" s="123">
        <f>110%*(1/6)</f>
        <v>0.18333333333333335</v>
      </c>
      <c r="C129" s="48">
        <v>1</v>
      </c>
      <c r="D129" s="49">
        <f t="shared" si="2"/>
        <v>0.18333333333333335</v>
      </c>
      <c r="E129" s="48">
        <v>114</v>
      </c>
      <c r="F129" s="126">
        <v>41414</v>
      </c>
    </row>
    <row r="130" spans="1:6">
      <c r="A130" s="116" t="s">
        <v>342</v>
      </c>
      <c r="B130" s="124">
        <f>0.4/2.4</f>
        <v>0.16666666666666669</v>
      </c>
      <c r="C130" s="48">
        <v>1</v>
      </c>
      <c r="D130" s="49">
        <f t="shared" si="2"/>
        <v>0.16666666666666669</v>
      </c>
      <c r="E130" s="48">
        <v>114</v>
      </c>
      <c r="F130" s="126">
        <v>41414</v>
      </c>
    </row>
    <row r="131" spans="1:6">
      <c r="A131" s="116" t="s">
        <v>241</v>
      </c>
      <c r="B131" s="124">
        <v>8</v>
      </c>
      <c r="C131" s="48">
        <v>1</v>
      </c>
      <c r="D131" s="49">
        <f t="shared" si="2"/>
        <v>8</v>
      </c>
      <c r="E131" s="48">
        <v>114</v>
      </c>
      <c r="F131" s="126">
        <v>41414</v>
      </c>
    </row>
    <row r="132" spans="1:6">
      <c r="A132" s="116" t="s">
        <v>311</v>
      </c>
      <c r="B132" s="124">
        <f>110%*0.63</f>
        <v>0.69300000000000006</v>
      </c>
      <c r="C132" s="48">
        <v>1</v>
      </c>
      <c r="D132" s="49">
        <f t="shared" si="2"/>
        <v>0.69300000000000006</v>
      </c>
      <c r="E132" s="48">
        <v>114</v>
      </c>
      <c r="F132" s="126">
        <v>41414</v>
      </c>
    </row>
    <row r="133" spans="1:6">
      <c r="A133" s="120" t="s">
        <v>356</v>
      </c>
      <c r="B133" s="124">
        <v>20</v>
      </c>
      <c r="C133" s="48">
        <v>1</v>
      </c>
      <c r="D133" s="49">
        <f t="shared" ref="D133:D196" si="3">B133*C133</f>
        <v>20</v>
      </c>
      <c r="E133" s="48">
        <v>114</v>
      </c>
      <c r="F133" s="126">
        <v>41414</v>
      </c>
    </row>
    <row r="134" spans="1:6">
      <c r="A134" s="116" t="s">
        <v>446</v>
      </c>
      <c r="B134" s="118">
        <v>0.3</v>
      </c>
      <c r="C134" s="48">
        <v>10</v>
      </c>
      <c r="D134" s="49">
        <f t="shared" si="3"/>
        <v>3</v>
      </c>
      <c r="E134" s="48">
        <v>117</v>
      </c>
      <c r="F134" s="126">
        <v>41434</v>
      </c>
    </row>
    <row r="135" spans="1:6">
      <c r="A135" s="116" t="s">
        <v>226</v>
      </c>
      <c r="B135" s="118">
        <v>0.3</v>
      </c>
      <c r="C135" s="48">
        <v>10</v>
      </c>
      <c r="D135" s="49">
        <f t="shared" si="3"/>
        <v>3</v>
      </c>
      <c r="E135" s="48">
        <v>117</v>
      </c>
      <c r="F135" s="126">
        <v>41434</v>
      </c>
    </row>
    <row r="136" spans="1:6">
      <c r="A136" s="116" t="s">
        <v>227</v>
      </c>
      <c r="B136" s="118">
        <v>0.6</v>
      </c>
      <c r="C136" s="48">
        <v>10</v>
      </c>
      <c r="D136" s="49">
        <f t="shared" si="3"/>
        <v>6</v>
      </c>
      <c r="E136" s="48">
        <v>117</v>
      </c>
      <c r="F136" s="126">
        <v>41434</v>
      </c>
    </row>
    <row r="137" spans="1:6">
      <c r="A137" s="116" t="s">
        <v>269</v>
      </c>
      <c r="B137" s="118">
        <f>0.65*110%</f>
        <v>0.71500000000000008</v>
      </c>
      <c r="C137" s="48">
        <v>10</v>
      </c>
      <c r="D137" s="49">
        <f t="shared" si="3"/>
        <v>7.15</v>
      </c>
      <c r="E137" s="48">
        <v>117</v>
      </c>
      <c r="F137" s="126">
        <v>41434</v>
      </c>
    </row>
    <row r="138" spans="1:6">
      <c r="A138" s="116" t="s">
        <v>297</v>
      </c>
      <c r="B138" s="118">
        <f>0.64*110%</f>
        <v>0.70400000000000007</v>
      </c>
      <c r="C138" s="48">
        <v>10</v>
      </c>
      <c r="D138" s="49">
        <f t="shared" si="3"/>
        <v>7.0400000000000009</v>
      </c>
      <c r="E138" s="48">
        <v>117</v>
      </c>
      <c r="F138" s="126">
        <v>41434</v>
      </c>
    </row>
    <row r="139" spans="1:6">
      <c r="A139" s="116" t="s">
        <v>233</v>
      </c>
      <c r="B139" s="118">
        <v>4</v>
      </c>
      <c r="C139" s="48">
        <v>10</v>
      </c>
      <c r="D139" s="49">
        <f t="shared" si="3"/>
        <v>40</v>
      </c>
      <c r="E139" s="48">
        <v>117</v>
      </c>
      <c r="F139" s="126">
        <v>41434</v>
      </c>
    </row>
    <row r="140" spans="1:6">
      <c r="A140" s="120" t="s">
        <v>356</v>
      </c>
      <c r="B140" s="118">
        <v>10</v>
      </c>
      <c r="C140" s="48">
        <v>10</v>
      </c>
      <c r="D140" s="49">
        <f t="shared" si="3"/>
        <v>100</v>
      </c>
      <c r="E140" s="48">
        <v>117</v>
      </c>
      <c r="F140" s="126">
        <v>41434</v>
      </c>
    </row>
    <row r="141" spans="1:6">
      <c r="A141" s="116" t="s">
        <v>271</v>
      </c>
      <c r="B141" s="121">
        <f>0.05*110%</f>
        <v>5.5000000000000007E-2</v>
      </c>
      <c r="C141" s="48">
        <v>10</v>
      </c>
      <c r="D141" s="49">
        <f t="shared" si="3"/>
        <v>0.55000000000000004</v>
      </c>
      <c r="E141" s="48">
        <v>117</v>
      </c>
      <c r="F141" s="126">
        <v>41434</v>
      </c>
    </row>
    <row r="142" spans="1:6">
      <c r="A142" s="116" t="s">
        <v>306</v>
      </c>
      <c r="B142" s="118">
        <f>(6/3.82)*110%</f>
        <v>1.7277486910994766</v>
      </c>
      <c r="C142" s="48">
        <v>10</v>
      </c>
      <c r="D142" s="49">
        <f t="shared" si="3"/>
        <v>17.277486910994767</v>
      </c>
      <c r="E142" s="48">
        <v>117</v>
      </c>
      <c r="F142" s="126">
        <v>41434</v>
      </c>
    </row>
    <row r="143" spans="1:6">
      <c r="A143" s="116" t="s">
        <v>363</v>
      </c>
      <c r="B143" s="118">
        <v>1.1000000000000001E-3</v>
      </c>
      <c r="C143" s="48">
        <v>10</v>
      </c>
      <c r="D143" s="49">
        <f t="shared" si="3"/>
        <v>1.1000000000000001E-2</v>
      </c>
      <c r="E143" s="48">
        <v>117</v>
      </c>
      <c r="F143" s="126">
        <v>41434</v>
      </c>
    </row>
    <row r="144" spans="1:6">
      <c r="A144" s="116" t="s">
        <v>387</v>
      </c>
      <c r="B144" s="118">
        <v>0.2</v>
      </c>
      <c r="C144" s="48">
        <v>10</v>
      </c>
      <c r="D144" s="49">
        <f t="shared" si="3"/>
        <v>2</v>
      </c>
      <c r="E144" s="48">
        <v>117</v>
      </c>
      <c r="F144" s="126">
        <v>41434</v>
      </c>
    </row>
    <row r="145" spans="1:6">
      <c r="A145" s="116" t="s">
        <v>239</v>
      </c>
      <c r="B145" s="117">
        <v>40</v>
      </c>
      <c r="C145" s="48">
        <v>10</v>
      </c>
      <c r="D145" s="49">
        <f t="shared" si="3"/>
        <v>400</v>
      </c>
      <c r="E145" s="48">
        <v>117</v>
      </c>
      <c r="F145" s="126">
        <v>41434</v>
      </c>
    </row>
    <row r="146" spans="1:6">
      <c r="A146" s="116" t="s">
        <v>312</v>
      </c>
      <c r="B146" s="118">
        <v>1</v>
      </c>
      <c r="C146" s="48">
        <v>10</v>
      </c>
      <c r="D146" s="49">
        <f t="shared" si="3"/>
        <v>10</v>
      </c>
      <c r="E146" s="48">
        <v>117</v>
      </c>
      <c r="F146" s="126">
        <v>41434</v>
      </c>
    </row>
    <row r="147" spans="1:6">
      <c r="A147" s="116" t="s">
        <v>272</v>
      </c>
      <c r="B147" s="118">
        <f>0.03*110%</f>
        <v>3.3000000000000002E-2</v>
      </c>
      <c r="C147" s="48">
        <v>10</v>
      </c>
      <c r="D147" s="49">
        <f t="shared" si="3"/>
        <v>0.33</v>
      </c>
      <c r="E147" s="48">
        <v>117</v>
      </c>
      <c r="F147" s="126">
        <v>41434</v>
      </c>
    </row>
    <row r="148" spans="1:6">
      <c r="A148" s="116" t="s">
        <v>343</v>
      </c>
      <c r="B148" s="118">
        <v>1.1399999999999999</v>
      </c>
      <c r="C148" s="48">
        <v>10</v>
      </c>
      <c r="D148" s="49">
        <f t="shared" si="3"/>
        <v>11.399999999999999</v>
      </c>
      <c r="E148" s="48">
        <v>117</v>
      </c>
      <c r="F148" s="126">
        <v>41434</v>
      </c>
    </row>
    <row r="149" spans="1:6">
      <c r="A149" s="116" t="s">
        <v>224</v>
      </c>
      <c r="B149" s="118">
        <v>0.5</v>
      </c>
      <c r="C149" s="48">
        <v>10</v>
      </c>
      <c r="D149" s="49">
        <f t="shared" si="3"/>
        <v>5</v>
      </c>
      <c r="E149" s="48">
        <v>117</v>
      </c>
      <c r="F149" s="126">
        <v>41434</v>
      </c>
    </row>
    <row r="150" spans="1:6">
      <c r="A150" s="116" t="s">
        <v>217</v>
      </c>
      <c r="B150" s="118">
        <v>0.1</v>
      </c>
      <c r="C150" s="48">
        <v>10</v>
      </c>
      <c r="D150" s="49">
        <f t="shared" si="3"/>
        <v>1</v>
      </c>
      <c r="E150" s="48">
        <v>117</v>
      </c>
      <c r="F150" s="126">
        <v>41434</v>
      </c>
    </row>
    <row r="151" spans="1:6">
      <c r="A151" s="116" t="s">
        <v>225</v>
      </c>
      <c r="B151" s="118">
        <v>1</v>
      </c>
      <c r="C151" s="48">
        <v>10</v>
      </c>
      <c r="D151" s="49">
        <f t="shared" si="3"/>
        <v>10</v>
      </c>
      <c r="E151" s="48">
        <v>117</v>
      </c>
      <c r="F151" s="126">
        <v>41434</v>
      </c>
    </row>
    <row r="152" spans="1:6">
      <c r="A152" s="116" t="s">
        <v>428</v>
      </c>
      <c r="B152" s="118">
        <f>40/50</f>
        <v>0.8</v>
      </c>
      <c r="C152" s="48">
        <v>10</v>
      </c>
      <c r="D152" s="49">
        <f t="shared" si="3"/>
        <v>8</v>
      </c>
      <c r="E152" s="48">
        <v>117</v>
      </c>
      <c r="F152" s="126">
        <v>41434</v>
      </c>
    </row>
    <row r="153" spans="1:6">
      <c r="A153" s="116" t="s">
        <v>333</v>
      </c>
      <c r="B153" s="118">
        <f>(0.4/6)*110%</f>
        <v>7.3333333333333334E-2</v>
      </c>
      <c r="C153" s="48">
        <v>10</v>
      </c>
      <c r="D153" s="49">
        <f t="shared" si="3"/>
        <v>0.73333333333333339</v>
      </c>
      <c r="E153" s="48">
        <v>117</v>
      </c>
      <c r="F153" s="126">
        <v>41434</v>
      </c>
    </row>
    <row r="154" spans="1:6">
      <c r="A154" s="116" t="s">
        <v>294</v>
      </c>
      <c r="B154" s="118">
        <v>2</v>
      </c>
      <c r="C154" s="48">
        <v>10</v>
      </c>
      <c r="D154" s="49">
        <f t="shared" si="3"/>
        <v>20</v>
      </c>
      <c r="E154" s="48">
        <v>117</v>
      </c>
      <c r="F154" s="126">
        <v>41434</v>
      </c>
    </row>
    <row r="155" spans="1:6">
      <c r="A155" s="116" t="s">
        <v>457</v>
      </c>
      <c r="B155" s="118">
        <v>2</v>
      </c>
      <c r="C155" s="48">
        <v>10</v>
      </c>
      <c r="D155" s="49">
        <f t="shared" si="3"/>
        <v>20</v>
      </c>
      <c r="E155" s="48">
        <v>117</v>
      </c>
      <c r="F155" s="126">
        <v>41434</v>
      </c>
    </row>
    <row r="156" spans="1:6">
      <c r="A156" s="116" t="s">
        <v>350</v>
      </c>
      <c r="B156" s="118">
        <v>2</v>
      </c>
      <c r="C156" s="48">
        <v>10</v>
      </c>
      <c r="D156" s="49">
        <f t="shared" si="3"/>
        <v>20</v>
      </c>
      <c r="E156" s="48">
        <v>117</v>
      </c>
      <c r="F156" s="126">
        <v>41434</v>
      </c>
    </row>
    <row r="157" spans="1:6">
      <c r="A157" s="119" t="s">
        <v>331</v>
      </c>
      <c r="B157" s="118">
        <v>1</v>
      </c>
      <c r="C157" s="48">
        <v>10</v>
      </c>
      <c r="D157" s="49">
        <f t="shared" si="3"/>
        <v>10</v>
      </c>
      <c r="E157" s="48">
        <v>117</v>
      </c>
      <c r="F157" s="126">
        <v>41434</v>
      </c>
    </row>
    <row r="158" spans="1:6">
      <c r="A158" s="116" t="s">
        <v>220</v>
      </c>
      <c r="B158" s="123">
        <v>0.8</v>
      </c>
      <c r="C158" s="48">
        <v>2</v>
      </c>
      <c r="D158" s="49">
        <f t="shared" si="3"/>
        <v>1.6</v>
      </c>
      <c r="E158" s="52">
        <v>116</v>
      </c>
      <c r="F158" s="126">
        <v>41435</v>
      </c>
    </row>
    <row r="159" spans="1:6">
      <c r="A159" s="116" t="s">
        <v>222</v>
      </c>
      <c r="B159" s="123">
        <v>0.4</v>
      </c>
      <c r="C159" s="48">
        <v>2</v>
      </c>
      <c r="D159" s="49">
        <f t="shared" si="3"/>
        <v>0.8</v>
      </c>
      <c r="E159" s="52">
        <v>116</v>
      </c>
      <c r="F159" s="126">
        <v>41435</v>
      </c>
    </row>
    <row r="160" spans="1:6">
      <c r="A160" s="116" t="s">
        <v>227</v>
      </c>
      <c r="B160" s="123">
        <v>2</v>
      </c>
      <c r="C160" s="48">
        <v>2</v>
      </c>
      <c r="D160" s="49">
        <f t="shared" si="3"/>
        <v>4</v>
      </c>
      <c r="E160" s="52">
        <v>116</v>
      </c>
      <c r="F160" s="126">
        <v>41435</v>
      </c>
    </row>
    <row r="161" spans="1:6">
      <c r="A161" s="116" t="s">
        <v>217</v>
      </c>
      <c r="B161" s="123">
        <v>0.3</v>
      </c>
      <c r="C161" s="48">
        <v>2</v>
      </c>
      <c r="D161" s="49">
        <f t="shared" si="3"/>
        <v>0.6</v>
      </c>
      <c r="E161" s="52">
        <v>116</v>
      </c>
      <c r="F161" s="126">
        <v>41435</v>
      </c>
    </row>
    <row r="162" spans="1:6">
      <c r="A162" s="116" t="s">
        <v>226</v>
      </c>
      <c r="B162" s="123">
        <v>1</v>
      </c>
      <c r="C162" s="48">
        <v>2</v>
      </c>
      <c r="D162" s="49">
        <f t="shared" si="3"/>
        <v>2</v>
      </c>
      <c r="E162" s="52">
        <v>116</v>
      </c>
      <c r="F162" s="126">
        <v>41435</v>
      </c>
    </row>
    <row r="163" spans="1:6">
      <c r="A163" s="116" t="s">
        <v>323</v>
      </c>
      <c r="B163" s="123">
        <v>0.3</v>
      </c>
      <c r="C163" s="48">
        <v>2</v>
      </c>
      <c r="D163" s="49">
        <f t="shared" si="3"/>
        <v>0.6</v>
      </c>
      <c r="E163" s="52">
        <v>116</v>
      </c>
      <c r="F163" s="126">
        <v>41435</v>
      </c>
    </row>
    <row r="164" spans="1:6">
      <c r="A164" s="116" t="s">
        <v>306</v>
      </c>
      <c r="B164" s="123">
        <f>110%*(10.5/6)</f>
        <v>1.9250000000000003</v>
      </c>
      <c r="C164" s="48">
        <v>2</v>
      </c>
      <c r="D164" s="49">
        <f t="shared" si="3"/>
        <v>3.8500000000000005</v>
      </c>
      <c r="E164" s="52">
        <v>116</v>
      </c>
      <c r="F164" s="126">
        <v>41435</v>
      </c>
    </row>
    <row r="165" spans="1:6">
      <c r="A165" s="120" t="s">
        <v>356</v>
      </c>
      <c r="B165" s="124">
        <v>20</v>
      </c>
      <c r="C165" s="48">
        <v>2</v>
      </c>
      <c r="D165" s="49">
        <f t="shared" si="3"/>
        <v>40</v>
      </c>
      <c r="E165" s="52">
        <v>116</v>
      </c>
      <c r="F165" s="126">
        <v>41435</v>
      </c>
    </row>
    <row r="166" spans="1:6">
      <c r="A166" s="116" t="s">
        <v>220</v>
      </c>
      <c r="B166" s="123">
        <v>0.5</v>
      </c>
      <c r="C166" s="48">
        <v>2</v>
      </c>
      <c r="D166" s="49">
        <f t="shared" si="3"/>
        <v>1</v>
      </c>
      <c r="E166" s="52">
        <v>116</v>
      </c>
      <c r="F166" s="126">
        <v>41435</v>
      </c>
    </row>
    <row r="167" spans="1:6">
      <c r="A167" s="116" t="s">
        <v>227</v>
      </c>
      <c r="B167" s="123">
        <v>0.2</v>
      </c>
      <c r="C167" s="48">
        <v>2</v>
      </c>
      <c r="D167" s="49">
        <f t="shared" si="3"/>
        <v>0.4</v>
      </c>
      <c r="E167" s="52">
        <v>116</v>
      </c>
      <c r="F167" s="126">
        <v>41435</v>
      </c>
    </row>
    <row r="168" spans="1:6">
      <c r="A168" s="116" t="s">
        <v>237</v>
      </c>
      <c r="B168" s="123">
        <v>5</v>
      </c>
      <c r="C168" s="48">
        <v>2</v>
      </c>
      <c r="D168" s="49">
        <f t="shared" si="3"/>
        <v>10</v>
      </c>
      <c r="E168" s="52">
        <v>116</v>
      </c>
      <c r="F168" s="126">
        <v>41435</v>
      </c>
    </row>
    <row r="169" spans="1:6">
      <c r="A169" s="116" t="s">
        <v>217</v>
      </c>
      <c r="B169" s="123">
        <v>0.15</v>
      </c>
      <c r="C169" s="48">
        <v>2</v>
      </c>
      <c r="D169" s="49">
        <f t="shared" si="3"/>
        <v>0.3</v>
      </c>
      <c r="E169" s="52">
        <v>116</v>
      </c>
      <c r="F169" s="126">
        <v>41435</v>
      </c>
    </row>
    <row r="170" spans="1:6">
      <c r="A170" s="116" t="s">
        <v>226</v>
      </c>
      <c r="B170" s="123">
        <v>0.3</v>
      </c>
      <c r="C170" s="48">
        <v>2</v>
      </c>
      <c r="D170" s="49">
        <f t="shared" si="3"/>
        <v>0.6</v>
      </c>
      <c r="E170" s="52">
        <v>116</v>
      </c>
      <c r="F170" s="126">
        <v>41435</v>
      </c>
    </row>
    <row r="171" spans="1:6">
      <c r="A171" s="116" t="s">
        <v>230</v>
      </c>
      <c r="B171" s="123">
        <f>110%*(10/6)</f>
        <v>1.8333333333333335</v>
      </c>
      <c r="C171" s="48">
        <v>2</v>
      </c>
      <c r="D171" s="49">
        <f t="shared" si="3"/>
        <v>3.666666666666667</v>
      </c>
      <c r="E171" s="52">
        <v>116</v>
      </c>
      <c r="F171" s="126">
        <v>41435</v>
      </c>
    </row>
    <row r="172" spans="1:6">
      <c r="A172" s="116" t="s">
        <v>336</v>
      </c>
      <c r="B172" s="123">
        <f>110%*(10/6)</f>
        <v>1.8333333333333335</v>
      </c>
      <c r="C172" s="48">
        <v>2</v>
      </c>
      <c r="D172" s="49">
        <f t="shared" si="3"/>
        <v>3.666666666666667</v>
      </c>
      <c r="E172" s="52">
        <v>116</v>
      </c>
      <c r="F172" s="126">
        <v>41435</v>
      </c>
    </row>
    <row r="173" spans="1:6">
      <c r="A173" s="116" t="s">
        <v>231</v>
      </c>
      <c r="B173" s="124">
        <v>1</v>
      </c>
      <c r="C173" s="48">
        <v>2</v>
      </c>
      <c r="D173" s="49">
        <f t="shared" si="3"/>
        <v>2</v>
      </c>
      <c r="E173" s="52">
        <v>116</v>
      </c>
      <c r="F173" s="126">
        <v>41435</v>
      </c>
    </row>
    <row r="174" spans="1:6">
      <c r="A174" s="116" t="s">
        <v>342</v>
      </c>
      <c r="B174" s="124">
        <v>14</v>
      </c>
      <c r="C174" s="48">
        <v>2</v>
      </c>
      <c r="D174" s="49">
        <f t="shared" si="3"/>
        <v>28</v>
      </c>
      <c r="E174" s="52">
        <v>116</v>
      </c>
      <c r="F174" s="126">
        <v>41435</v>
      </c>
    </row>
    <row r="175" spans="1:6">
      <c r="A175" s="116" t="s">
        <v>306</v>
      </c>
      <c r="B175" s="123">
        <f>110%*(7.8/6)</f>
        <v>1.4300000000000002</v>
      </c>
      <c r="C175" s="48">
        <v>2</v>
      </c>
      <c r="D175" s="49">
        <f t="shared" si="3"/>
        <v>2.8600000000000003</v>
      </c>
      <c r="E175" s="52">
        <v>116</v>
      </c>
      <c r="F175" s="126">
        <v>41435</v>
      </c>
    </row>
    <row r="176" spans="1:6">
      <c r="A176" s="120" t="s">
        <v>356</v>
      </c>
      <c r="B176" s="123">
        <v>30</v>
      </c>
      <c r="C176" s="48">
        <v>2</v>
      </c>
      <c r="D176" s="49">
        <f t="shared" si="3"/>
        <v>60</v>
      </c>
      <c r="E176" s="52">
        <v>116</v>
      </c>
      <c r="F176" s="126">
        <v>41435</v>
      </c>
    </row>
    <row r="177" spans="1:7">
      <c r="A177" s="116" t="s">
        <v>237</v>
      </c>
      <c r="B177" s="122">
        <v>1</v>
      </c>
      <c r="C177" s="48">
        <v>80</v>
      </c>
      <c r="D177" s="49">
        <f t="shared" si="3"/>
        <v>80</v>
      </c>
      <c r="E177" s="52"/>
      <c r="F177" s="126">
        <v>41476</v>
      </c>
    </row>
    <row r="178" spans="1:7">
      <c r="A178" s="116" t="s">
        <v>239</v>
      </c>
      <c r="B178" s="122">
        <v>4</v>
      </c>
      <c r="C178" s="48">
        <v>80</v>
      </c>
      <c r="D178" s="49">
        <f t="shared" si="3"/>
        <v>320</v>
      </c>
      <c r="E178" s="52"/>
      <c r="F178" s="126">
        <v>41476</v>
      </c>
    </row>
    <row r="179" spans="1:7">
      <c r="A179" s="116" t="s">
        <v>238</v>
      </c>
      <c r="B179" s="122">
        <v>1</v>
      </c>
      <c r="C179" s="48">
        <v>80</v>
      </c>
      <c r="D179" s="49">
        <f t="shared" si="3"/>
        <v>80</v>
      </c>
      <c r="E179" s="52"/>
      <c r="F179" s="126">
        <v>41476</v>
      </c>
    </row>
    <row r="180" spans="1:7">
      <c r="A180" s="116" t="s">
        <v>354</v>
      </c>
      <c r="B180" s="122">
        <v>4</v>
      </c>
      <c r="C180" s="48">
        <v>80</v>
      </c>
      <c r="D180" s="49">
        <f t="shared" si="3"/>
        <v>320</v>
      </c>
      <c r="E180" s="52"/>
      <c r="F180" s="126">
        <v>41476</v>
      </c>
    </row>
    <row r="181" spans="1:7">
      <c r="A181" s="116" t="s">
        <v>379</v>
      </c>
      <c r="B181" s="122">
        <f>0.3/92</f>
        <v>3.2608695652173911E-3</v>
      </c>
      <c r="C181" s="48">
        <v>80</v>
      </c>
      <c r="D181" s="49">
        <f t="shared" si="3"/>
        <v>0.2608695652173913</v>
      </c>
      <c r="E181" s="52"/>
      <c r="F181" s="126">
        <v>41476</v>
      </c>
    </row>
    <row r="182" spans="1:7">
      <c r="A182" s="116" t="s">
        <v>369</v>
      </c>
      <c r="B182" s="122">
        <f>28/500</f>
        <v>5.6000000000000001E-2</v>
      </c>
      <c r="C182" s="48">
        <v>80</v>
      </c>
      <c r="D182" s="49">
        <f t="shared" si="3"/>
        <v>4.4800000000000004</v>
      </c>
      <c r="E182" s="52"/>
      <c r="F182" s="126">
        <v>41476</v>
      </c>
    </row>
    <row r="183" spans="1:7">
      <c r="A183" s="116" t="s">
        <v>271</v>
      </c>
      <c r="B183" s="122">
        <f>0.0167*110%</f>
        <v>1.8370000000000001E-2</v>
      </c>
      <c r="C183" s="48">
        <v>80</v>
      </c>
      <c r="D183" s="49">
        <f t="shared" si="3"/>
        <v>1.4696</v>
      </c>
      <c r="E183" s="52"/>
      <c r="F183" s="126">
        <v>41476</v>
      </c>
    </row>
    <row r="184" spans="1:7">
      <c r="A184" s="116" t="s">
        <v>272</v>
      </c>
      <c r="B184" s="122">
        <f>0.026*110%</f>
        <v>2.86E-2</v>
      </c>
      <c r="C184" s="48">
        <v>80</v>
      </c>
      <c r="D184" s="49">
        <f t="shared" si="3"/>
        <v>2.2880000000000003</v>
      </c>
      <c r="E184" s="52"/>
      <c r="F184" s="126">
        <v>41476</v>
      </c>
    </row>
    <row r="185" spans="1:7">
      <c r="A185" s="116" t="s">
        <v>445</v>
      </c>
      <c r="B185" s="122">
        <v>1</v>
      </c>
      <c r="C185" s="48">
        <v>80</v>
      </c>
      <c r="D185" s="49">
        <f t="shared" si="3"/>
        <v>80</v>
      </c>
      <c r="E185" s="52"/>
      <c r="F185" s="126">
        <v>41476</v>
      </c>
    </row>
    <row r="186" spans="1:7">
      <c r="A186" s="116" t="s">
        <v>217</v>
      </c>
      <c r="B186" s="122">
        <v>0.12</v>
      </c>
      <c r="C186" s="48">
        <v>80</v>
      </c>
      <c r="D186" s="49">
        <f t="shared" si="3"/>
        <v>9.6</v>
      </c>
      <c r="E186" s="52"/>
      <c r="F186" s="126">
        <v>41476</v>
      </c>
    </row>
    <row r="187" spans="1:7">
      <c r="A187" s="116" t="s">
        <v>227</v>
      </c>
      <c r="B187" s="122">
        <v>1.8</v>
      </c>
      <c r="C187" s="48">
        <v>80</v>
      </c>
      <c r="D187" s="49">
        <f t="shared" si="3"/>
        <v>144</v>
      </c>
      <c r="E187" s="52"/>
      <c r="F187" s="126">
        <v>41476</v>
      </c>
      <c r="G187" s="45" t="s">
        <v>200</v>
      </c>
    </row>
    <row r="188" spans="1:7">
      <c r="A188" s="116" t="s">
        <v>226</v>
      </c>
      <c r="B188" s="122">
        <v>0.8</v>
      </c>
      <c r="C188" s="48">
        <v>80</v>
      </c>
      <c r="D188" s="49">
        <f t="shared" si="3"/>
        <v>64</v>
      </c>
      <c r="E188" s="52"/>
      <c r="F188" s="126">
        <v>41476</v>
      </c>
    </row>
    <row r="189" spans="1:7">
      <c r="A189" s="116" t="s">
        <v>370</v>
      </c>
      <c r="B189" s="122">
        <f>1/80</f>
        <v>1.2500000000000001E-2</v>
      </c>
      <c r="C189" s="48">
        <v>80</v>
      </c>
      <c r="D189" s="49">
        <f t="shared" si="3"/>
        <v>1</v>
      </c>
      <c r="E189" s="52"/>
      <c r="F189" s="126">
        <v>41476</v>
      </c>
    </row>
    <row r="190" spans="1:7">
      <c r="A190" s="116" t="s">
        <v>387</v>
      </c>
      <c r="B190" s="122">
        <v>0.13186813186813187</v>
      </c>
      <c r="C190" s="48">
        <v>80</v>
      </c>
      <c r="D190" s="49">
        <f t="shared" si="3"/>
        <v>10.549450549450549</v>
      </c>
      <c r="E190" s="52"/>
      <c r="F190" s="126">
        <v>41476</v>
      </c>
    </row>
    <row r="191" spans="1:7">
      <c r="A191" s="116" t="s">
        <v>297</v>
      </c>
      <c r="B191" s="122">
        <f>0.133333333333333*110%</f>
        <v>0.14666666666666631</v>
      </c>
      <c r="C191" s="48">
        <v>80</v>
      </c>
      <c r="D191" s="49">
        <f t="shared" si="3"/>
        <v>11.733333333333304</v>
      </c>
      <c r="E191" s="52"/>
      <c r="F191" s="126">
        <v>41476</v>
      </c>
    </row>
    <row r="192" spans="1:7">
      <c r="A192" s="116" t="s">
        <v>312</v>
      </c>
      <c r="B192" s="122">
        <v>1</v>
      </c>
      <c r="C192" s="48">
        <v>80</v>
      </c>
      <c r="D192" s="49">
        <f t="shared" si="3"/>
        <v>80</v>
      </c>
      <c r="E192" s="48"/>
      <c r="F192" s="126">
        <v>41476</v>
      </c>
    </row>
    <row r="193" spans="1:6">
      <c r="A193" s="116" t="s">
        <v>390</v>
      </c>
      <c r="B193" s="122">
        <v>0.2</v>
      </c>
      <c r="C193" s="48">
        <v>80</v>
      </c>
      <c r="D193" s="49">
        <f t="shared" si="3"/>
        <v>16</v>
      </c>
      <c r="E193" s="48"/>
      <c r="F193" s="126">
        <v>41476</v>
      </c>
    </row>
    <row r="194" spans="1:6">
      <c r="A194" s="116" t="s">
        <v>324</v>
      </c>
      <c r="B194" s="122">
        <v>0.22222222222222221</v>
      </c>
      <c r="C194" s="48">
        <v>80</v>
      </c>
      <c r="D194" s="49">
        <f t="shared" si="3"/>
        <v>17.777777777777779</v>
      </c>
      <c r="E194" s="48"/>
      <c r="F194" s="126">
        <v>41476</v>
      </c>
    </row>
    <row r="195" spans="1:6">
      <c r="A195" s="116" t="s">
        <v>333</v>
      </c>
      <c r="B195" s="122">
        <f>0.0733333333333333*110%</f>
        <v>8.0666666666666637E-2</v>
      </c>
      <c r="C195" s="48">
        <v>80</v>
      </c>
      <c r="D195" s="49">
        <f t="shared" si="3"/>
        <v>6.4533333333333314</v>
      </c>
      <c r="E195" s="48"/>
      <c r="F195" s="126">
        <v>41476</v>
      </c>
    </row>
    <row r="196" spans="1:6">
      <c r="A196" s="116" t="s">
        <v>306</v>
      </c>
      <c r="B196" s="122">
        <f>(13/6)*110%</f>
        <v>2.3833333333333333</v>
      </c>
      <c r="C196" s="48">
        <v>80</v>
      </c>
      <c r="D196" s="49">
        <f t="shared" si="3"/>
        <v>190.66666666666666</v>
      </c>
      <c r="E196" s="48"/>
      <c r="F196" s="126">
        <v>41476</v>
      </c>
    </row>
    <row r="197" spans="1:6">
      <c r="A197" s="116" t="s">
        <v>348</v>
      </c>
      <c r="B197" s="122">
        <v>0.1</v>
      </c>
      <c r="C197" s="48">
        <v>80</v>
      </c>
      <c r="D197" s="49">
        <f t="shared" ref="D197:D260" si="4">B197*C197</f>
        <v>8</v>
      </c>
      <c r="E197" s="48"/>
      <c r="F197" s="126">
        <v>41476</v>
      </c>
    </row>
    <row r="198" spans="1:6">
      <c r="A198" s="116" t="s">
        <v>356</v>
      </c>
      <c r="B198" s="122">
        <v>35</v>
      </c>
      <c r="C198" s="48">
        <v>80</v>
      </c>
      <c r="D198" s="49">
        <f t="shared" si="4"/>
        <v>2800</v>
      </c>
      <c r="E198" s="48"/>
      <c r="F198" s="126">
        <v>41476</v>
      </c>
    </row>
    <row r="199" spans="1:6">
      <c r="A199" s="116" t="s">
        <v>360</v>
      </c>
      <c r="B199" s="122">
        <v>2</v>
      </c>
      <c r="C199" s="48">
        <v>80</v>
      </c>
      <c r="D199" s="49">
        <f t="shared" si="4"/>
        <v>160</v>
      </c>
      <c r="E199" s="48"/>
      <c r="F199" s="126">
        <v>41476</v>
      </c>
    </row>
    <row r="200" spans="1:6">
      <c r="A200" s="116" t="s">
        <v>371</v>
      </c>
      <c r="B200" s="122">
        <f>(1*1+1*2.15)/(50*3)</f>
        <v>2.0999999999999998E-2</v>
      </c>
      <c r="C200" s="48">
        <v>80</v>
      </c>
      <c r="D200" s="49">
        <f t="shared" si="4"/>
        <v>1.6799999999999997</v>
      </c>
      <c r="E200" s="48"/>
      <c r="F200" s="126">
        <v>41476</v>
      </c>
    </row>
    <row r="201" spans="1:6">
      <c r="A201" s="116" t="s">
        <v>297</v>
      </c>
      <c r="B201" s="122">
        <v>0.36</v>
      </c>
      <c r="C201" s="48">
        <v>80</v>
      </c>
      <c r="D201" s="49">
        <f t="shared" si="4"/>
        <v>28.799999999999997</v>
      </c>
      <c r="E201" s="48"/>
      <c r="F201" s="126">
        <v>41476</v>
      </c>
    </row>
    <row r="202" spans="1:6">
      <c r="A202" s="116" t="s">
        <v>363</v>
      </c>
      <c r="B202" s="122">
        <v>1.1000000000000001E-3</v>
      </c>
      <c r="C202" s="48">
        <v>80</v>
      </c>
      <c r="D202" s="49">
        <f t="shared" si="4"/>
        <v>8.8000000000000009E-2</v>
      </c>
      <c r="E202" s="48"/>
      <c r="F202" s="126">
        <v>41476</v>
      </c>
    </row>
    <row r="203" spans="1:6">
      <c r="A203" s="10"/>
      <c r="B203" s="11"/>
      <c r="C203" s="53"/>
      <c r="D203" s="49">
        <f t="shared" si="4"/>
        <v>0</v>
      </c>
      <c r="E203" s="48"/>
      <c r="F203" s="50"/>
    </row>
    <row r="204" spans="1:6">
      <c r="A204" s="53"/>
      <c r="B204" s="53"/>
      <c r="C204" s="53"/>
      <c r="D204" s="49">
        <f t="shared" si="4"/>
        <v>0</v>
      </c>
      <c r="E204" s="48"/>
      <c r="F204" s="50"/>
    </row>
    <row r="205" spans="1:6">
      <c r="A205" s="53"/>
      <c r="B205" s="53"/>
      <c r="C205" s="53"/>
      <c r="D205" s="49">
        <f t="shared" si="4"/>
        <v>0</v>
      </c>
      <c r="E205" s="48"/>
      <c r="F205" s="50"/>
    </row>
    <row r="206" spans="1:6">
      <c r="A206" s="53"/>
      <c r="B206" s="53"/>
      <c r="C206" s="53"/>
      <c r="D206" s="49">
        <f t="shared" si="4"/>
        <v>0</v>
      </c>
      <c r="E206" s="48"/>
      <c r="F206" s="50"/>
    </row>
    <row r="207" spans="1:6">
      <c r="A207" s="52"/>
      <c r="B207" s="52"/>
      <c r="C207" s="52"/>
      <c r="D207" s="49">
        <f t="shared" si="4"/>
        <v>0</v>
      </c>
      <c r="E207" s="48"/>
      <c r="F207" s="50"/>
    </row>
    <row r="208" spans="1:6">
      <c r="A208" s="53"/>
      <c r="B208" s="53"/>
      <c r="C208" s="53"/>
      <c r="D208" s="49">
        <f t="shared" si="4"/>
        <v>0</v>
      </c>
      <c r="E208" s="48"/>
      <c r="F208" s="50"/>
    </row>
    <row r="209" spans="1:6">
      <c r="A209" s="53"/>
      <c r="B209" s="53"/>
      <c r="C209" s="53"/>
      <c r="D209" s="49">
        <f t="shared" si="4"/>
        <v>0</v>
      </c>
      <c r="E209" s="48"/>
      <c r="F209" s="50"/>
    </row>
    <row r="210" spans="1:6">
      <c r="A210" s="53"/>
      <c r="B210" s="53"/>
      <c r="C210" s="53"/>
      <c r="D210" s="49">
        <f t="shared" si="4"/>
        <v>0</v>
      </c>
      <c r="E210" s="48"/>
      <c r="F210" s="50"/>
    </row>
    <row r="211" spans="1:6">
      <c r="A211" s="53"/>
      <c r="B211" s="53"/>
      <c r="C211" s="53"/>
      <c r="D211" s="49">
        <f t="shared" si="4"/>
        <v>0</v>
      </c>
      <c r="E211" s="48"/>
      <c r="F211" s="50"/>
    </row>
    <row r="212" spans="1:6">
      <c r="A212" s="48"/>
      <c r="B212" s="48"/>
      <c r="C212" s="48"/>
      <c r="D212" s="49">
        <f t="shared" si="4"/>
        <v>0</v>
      </c>
      <c r="E212" s="48"/>
      <c r="F212" s="50"/>
    </row>
    <row r="213" spans="1:6">
      <c r="A213" s="53"/>
      <c r="B213" s="53"/>
      <c r="C213" s="53"/>
      <c r="D213" s="49">
        <f t="shared" si="4"/>
        <v>0</v>
      </c>
      <c r="E213" s="48"/>
      <c r="F213" s="50"/>
    </row>
    <row r="214" spans="1:6">
      <c r="A214" s="53"/>
      <c r="B214" s="53"/>
      <c r="C214" s="53"/>
      <c r="D214" s="49">
        <f t="shared" si="4"/>
        <v>0</v>
      </c>
      <c r="E214" s="48"/>
      <c r="F214" s="50"/>
    </row>
    <row r="215" spans="1:6">
      <c r="A215" s="53"/>
      <c r="B215" s="53"/>
      <c r="C215" s="53"/>
      <c r="D215" s="49">
        <f t="shared" si="4"/>
        <v>0</v>
      </c>
      <c r="E215" s="48"/>
      <c r="F215" s="50"/>
    </row>
    <row r="216" spans="1:6">
      <c r="A216" s="53"/>
      <c r="B216" s="53"/>
      <c r="C216" s="53"/>
      <c r="D216" s="49">
        <f t="shared" si="4"/>
        <v>0</v>
      </c>
      <c r="E216" s="48"/>
      <c r="F216" s="50"/>
    </row>
    <row r="217" spans="1:6">
      <c r="A217" s="53"/>
      <c r="B217" s="53"/>
      <c r="C217" s="53"/>
      <c r="D217" s="49">
        <f t="shared" si="4"/>
        <v>0</v>
      </c>
      <c r="E217" s="48"/>
      <c r="F217" s="50"/>
    </row>
    <row r="218" spans="1:6">
      <c r="A218" s="53"/>
      <c r="B218" s="53"/>
      <c r="C218" s="53"/>
      <c r="D218" s="49">
        <f t="shared" si="4"/>
        <v>0</v>
      </c>
      <c r="E218" s="48"/>
      <c r="F218" s="50"/>
    </row>
    <row r="219" spans="1:6">
      <c r="A219" s="53"/>
      <c r="B219" s="53"/>
      <c r="C219" s="53"/>
      <c r="D219" s="49">
        <f t="shared" si="4"/>
        <v>0</v>
      </c>
      <c r="E219" s="48"/>
      <c r="F219" s="50"/>
    </row>
    <row r="220" spans="1:6">
      <c r="A220" s="48"/>
      <c r="B220" s="48"/>
      <c r="C220" s="48"/>
      <c r="D220" s="49">
        <f t="shared" si="4"/>
        <v>0</v>
      </c>
      <c r="E220" s="48"/>
      <c r="F220" s="50"/>
    </row>
    <row r="221" spans="1:6">
      <c r="A221" s="53"/>
      <c r="B221" s="53"/>
      <c r="C221" s="53"/>
      <c r="D221" s="49">
        <f t="shared" si="4"/>
        <v>0</v>
      </c>
      <c r="E221" s="48"/>
      <c r="F221" s="50"/>
    </row>
    <row r="222" spans="1:6">
      <c r="A222" s="53"/>
      <c r="B222" s="53"/>
      <c r="C222" s="53"/>
      <c r="D222" s="49">
        <f t="shared" si="4"/>
        <v>0</v>
      </c>
      <c r="E222" s="48"/>
      <c r="F222" s="50"/>
    </row>
    <row r="223" spans="1:6">
      <c r="A223" s="53"/>
      <c r="B223" s="53"/>
      <c r="C223" s="53"/>
      <c r="D223" s="49">
        <f t="shared" si="4"/>
        <v>0</v>
      </c>
      <c r="E223" s="48"/>
      <c r="F223" s="50"/>
    </row>
    <row r="224" spans="1:6">
      <c r="A224" s="53"/>
      <c r="B224" s="53"/>
      <c r="C224" s="53"/>
      <c r="D224" s="49">
        <f t="shared" si="4"/>
        <v>0</v>
      </c>
      <c r="E224" s="48"/>
      <c r="F224" s="50"/>
    </row>
    <row r="225" spans="1:6">
      <c r="A225" s="53"/>
      <c r="B225" s="53"/>
      <c r="C225" s="53"/>
      <c r="D225" s="49">
        <f t="shared" si="4"/>
        <v>0</v>
      </c>
      <c r="E225" s="48"/>
      <c r="F225" s="50"/>
    </row>
    <row r="226" spans="1:6">
      <c r="A226" s="53"/>
      <c r="B226" s="53"/>
      <c r="C226" s="53"/>
      <c r="D226" s="49">
        <f t="shared" si="4"/>
        <v>0</v>
      </c>
      <c r="E226" s="48"/>
      <c r="F226" s="50"/>
    </row>
    <row r="227" spans="1:6">
      <c r="A227" s="53"/>
      <c r="B227" s="53"/>
      <c r="C227" s="53"/>
      <c r="D227" s="49">
        <f t="shared" si="4"/>
        <v>0</v>
      </c>
      <c r="E227" s="48"/>
      <c r="F227" s="50"/>
    </row>
    <row r="228" spans="1:6">
      <c r="A228" s="53"/>
      <c r="B228" s="53"/>
      <c r="C228" s="53"/>
      <c r="D228" s="49">
        <f t="shared" si="4"/>
        <v>0</v>
      </c>
      <c r="E228" s="48"/>
      <c r="F228" s="50"/>
    </row>
    <row r="229" spans="1:6">
      <c r="A229" s="53"/>
      <c r="B229" s="53"/>
      <c r="C229" s="53"/>
      <c r="D229" s="49">
        <f t="shared" si="4"/>
        <v>0</v>
      </c>
      <c r="E229" s="48"/>
      <c r="F229" s="50"/>
    </row>
    <row r="230" spans="1:6">
      <c r="A230" s="53"/>
      <c r="B230" s="53"/>
      <c r="C230" s="53"/>
      <c r="D230" s="49">
        <f t="shared" si="4"/>
        <v>0</v>
      </c>
      <c r="E230" s="48"/>
      <c r="F230" s="50"/>
    </row>
    <row r="231" spans="1:6">
      <c r="A231" s="53"/>
      <c r="B231" s="53"/>
      <c r="C231" s="53"/>
      <c r="D231" s="49">
        <f t="shared" si="4"/>
        <v>0</v>
      </c>
      <c r="E231" s="48"/>
      <c r="F231" s="50"/>
    </row>
    <row r="232" spans="1:6">
      <c r="A232" s="53"/>
      <c r="B232" s="53"/>
      <c r="C232" s="53"/>
      <c r="D232" s="49">
        <f t="shared" si="4"/>
        <v>0</v>
      </c>
      <c r="E232" s="48"/>
      <c r="F232" s="50"/>
    </row>
    <row r="233" spans="1:6">
      <c r="A233" s="53"/>
      <c r="B233" s="53"/>
      <c r="C233" s="53"/>
      <c r="D233" s="49">
        <f t="shared" si="4"/>
        <v>0</v>
      </c>
      <c r="E233" s="48"/>
      <c r="F233" s="50"/>
    </row>
    <row r="234" spans="1:6">
      <c r="A234" s="53"/>
      <c r="B234" s="53"/>
      <c r="C234" s="53"/>
      <c r="D234" s="49">
        <f t="shared" si="4"/>
        <v>0</v>
      </c>
      <c r="E234" s="48"/>
      <c r="F234" s="50"/>
    </row>
    <row r="235" spans="1:6">
      <c r="A235" s="53"/>
      <c r="B235" s="53"/>
      <c r="C235" s="53"/>
      <c r="D235" s="49">
        <f t="shared" si="4"/>
        <v>0</v>
      </c>
      <c r="E235" s="48"/>
      <c r="F235" s="50"/>
    </row>
    <row r="236" spans="1:6">
      <c r="A236" s="53"/>
      <c r="B236" s="53"/>
      <c r="C236" s="53"/>
      <c r="D236" s="49">
        <f t="shared" si="4"/>
        <v>0</v>
      </c>
      <c r="E236" s="48"/>
      <c r="F236" s="50"/>
    </row>
    <row r="237" spans="1:6">
      <c r="A237" s="52"/>
      <c r="B237" s="52"/>
      <c r="C237" s="52"/>
      <c r="D237" s="49">
        <f t="shared" si="4"/>
        <v>0</v>
      </c>
      <c r="E237" s="48"/>
      <c r="F237" s="50"/>
    </row>
    <row r="238" spans="1:6">
      <c r="A238" s="52"/>
      <c r="B238" s="52"/>
      <c r="C238" s="52"/>
      <c r="D238" s="49">
        <f t="shared" si="4"/>
        <v>0</v>
      </c>
      <c r="E238" s="48"/>
      <c r="F238" s="50"/>
    </row>
    <row r="239" spans="1:6">
      <c r="A239" s="53"/>
      <c r="B239" s="53"/>
      <c r="C239" s="53"/>
      <c r="D239" s="49">
        <f t="shared" si="4"/>
        <v>0</v>
      </c>
      <c r="E239" s="48"/>
      <c r="F239" s="50"/>
    </row>
    <row r="240" spans="1:6">
      <c r="A240" s="53"/>
      <c r="B240" s="53"/>
      <c r="C240" s="53"/>
      <c r="D240" s="49">
        <f t="shared" si="4"/>
        <v>0</v>
      </c>
      <c r="E240" s="48"/>
      <c r="F240" s="50"/>
    </row>
    <row r="241" spans="1:6">
      <c r="A241" s="53"/>
      <c r="B241" s="53"/>
      <c r="C241" s="53"/>
      <c r="D241" s="49">
        <f t="shared" si="4"/>
        <v>0</v>
      </c>
      <c r="E241" s="48"/>
      <c r="F241" s="50"/>
    </row>
    <row r="242" spans="1:6">
      <c r="A242" s="53"/>
      <c r="B242" s="53"/>
      <c r="C242" s="53"/>
      <c r="D242" s="49">
        <f t="shared" si="4"/>
        <v>0</v>
      </c>
      <c r="E242" s="48"/>
      <c r="F242" s="50"/>
    </row>
    <row r="243" spans="1:6">
      <c r="A243" s="53"/>
      <c r="B243" s="53"/>
      <c r="C243" s="53"/>
      <c r="D243" s="49">
        <f t="shared" si="4"/>
        <v>0</v>
      </c>
      <c r="E243" s="48"/>
      <c r="F243" s="50"/>
    </row>
    <row r="244" spans="1:6">
      <c r="A244" s="52"/>
      <c r="B244" s="52"/>
      <c r="C244" s="52"/>
      <c r="D244" s="49">
        <f t="shared" si="4"/>
        <v>0</v>
      </c>
      <c r="E244" s="48"/>
      <c r="F244" s="50"/>
    </row>
    <row r="245" spans="1:6">
      <c r="A245" s="53"/>
      <c r="B245" s="53"/>
      <c r="C245" s="53"/>
      <c r="D245" s="49">
        <f t="shared" si="4"/>
        <v>0</v>
      </c>
      <c r="E245" s="48"/>
      <c r="F245" s="50"/>
    </row>
    <row r="246" spans="1:6">
      <c r="A246" s="53"/>
      <c r="B246" s="53"/>
      <c r="C246" s="53"/>
      <c r="D246" s="49">
        <f t="shared" si="4"/>
        <v>0</v>
      </c>
      <c r="E246" s="48"/>
      <c r="F246" s="50"/>
    </row>
    <row r="247" spans="1:6">
      <c r="A247" s="53"/>
      <c r="B247" s="53"/>
      <c r="C247" s="53"/>
      <c r="D247" s="49">
        <f t="shared" si="4"/>
        <v>0</v>
      </c>
      <c r="E247" s="48"/>
      <c r="F247" s="50"/>
    </row>
    <row r="248" spans="1:6">
      <c r="A248" s="53"/>
      <c r="B248" s="53"/>
      <c r="C248" s="53"/>
      <c r="D248" s="49">
        <f t="shared" si="4"/>
        <v>0</v>
      </c>
      <c r="E248" s="48"/>
      <c r="F248" s="50"/>
    </row>
    <row r="249" spans="1:6">
      <c r="A249" s="48"/>
      <c r="B249" s="48"/>
      <c r="C249" s="48"/>
      <c r="D249" s="49">
        <f t="shared" si="4"/>
        <v>0</v>
      </c>
      <c r="E249" s="48"/>
      <c r="F249" s="50"/>
    </row>
    <row r="250" spans="1:6">
      <c r="A250" s="53"/>
      <c r="B250" s="53"/>
      <c r="C250" s="53"/>
      <c r="D250" s="49">
        <f t="shared" si="4"/>
        <v>0</v>
      </c>
      <c r="E250" s="48"/>
      <c r="F250" s="50"/>
    </row>
    <row r="251" spans="1:6">
      <c r="A251" s="53"/>
      <c r="B251" s="53"/>
      <c r="C251" s="53"/>
      <c r="D251" s="49">
        <f t="shared" si="4"/>
        <v>0</v>
      </c>
      <c r="E251" s="48"/>
      <c r="F251" s="50"/>
    </row>
    <row r="252" spans="1:6">
      <c r="A252" s="53"/>
      <c r="B252" s="53"/>
      <c r="C252" s="53"/>
      <c r="D252" s="49">
        <f t="shared" si="4"/>
        <v>0</v>
      </c>
      <c r="E252" s="48"/>
      <c r="F252" s="50"/>
    </row>
    <row r="253" spans="1:6">
      <c r="A253" s="53"/>
      <c r="B253" s="53"/>
      <c r="C253" s="53"/>
      <c r="D253" s="49">
        <f t="shared" si="4"/>
        <v>0</v>
      </c>
      <c r="E253" s="48"/>
      <c r="F253" s="50"/>
    </row>
    <row r="254" spans="1:6">
      <c r="A254" s="53"/>
      <c r="B254" s="53"/>
      <c r="C254" s="53"/>
      <c r="D254" s="49">
        <f t="shared" si="4"/>
        <v>0</v>
      </c>
      <c r="E254" s="48"/>
      <c r="F254" s="50"/>
    </row>
    <row r="255" spans="1:6">
      <c r="A255" s="53"/>
      <c r="B255" s="53"/>
      <c r="C255" s="53"/>
      <c r="D255" s="49">
        <f t="shared" si="4"/>
        <v>0</v>
      </c>
      <c r="E255" s="48"/>
      <c r="F255" s="50"/>
    </row>
    <row r="256" spans="1:6">
      <c r="A256" s="53"/>
      <c r="B256" s="53"/>
      <c r="C256" s="53"/>
      <c r="D256" s="49">
        <f t="shared" si="4"/>
        <v>0</v>
      </c>
      <c r="E256" s="48"/>
      <c r="F256" s="50"/>
    </row>
    <row r="257" spans="1:6">
      <c r="A257" s="48"/>
      <c r="B257" s="48"/>
      <c r="C257" s="48"/>
      <c r="D257" s="49">
        <f t="shared" si="4"/>
        <v>0</v>
      </c>
      <c r="E257" s="48"/>
      <c r="F257" s="50"/>
    </row>
    <row r="258" spans="1:6">
      <c r="A258" s="53"/>
      <c r="B258" s="53"/>
      <c r="C258" s="53"/>
      <c r="D258" s="49">
        <f t="shared" si="4"/>
        <v>0</v>
      </c>
      <c r="E258" s="48"/>
      <c r="F258" s="50"/>
    </row>
    <row r="259" spans="1:6">
      <c r="A259" s="53"/>
      <c r="B259" s="53"/>
      <c r="C259" s="53"/>
      <c r="D259" s="49">
        <f t="shared" si="4"/>
        <v>0</v>
      </c>
      <c r="E259" s="48"/>
      <c r="F259" s="50"/>
    </row>
    <row r="260" spans="1:6">
      <c r="A260" s="53"/>
      <c r="B260" s="53"/>
      <c r="C260" s="53"/>
      <c r="D260" s="49">
        <f t="shared" si="4"/>
        <v>0</v>
      </c>
      <c r="E260" s="48"/>
      <c r="F260" s="50"/>
    </row>
    <row r="261" spans="1:6">
      <c r="A261" s="53"/>
      <c r="B261" s="53"/>
      <c r="C261" s="53"/>
      <c r="D261" s="49">
        <f t="shared" ref="D261:D324" si="5">B261*C261</f>
        <v>0</v>
      </c>
      <c r="E261" s="48"/>
      <c r="F261" s="50"/>
    </row>
    <row r="262" spans="1:6">
      <c r="A262" s="53"/>
      <c r="B262" s="53"/>
      <c r="C262" s="53"/>
      <c r="D262" s="49">
        <f t="shared" si="5"/>
        <v>0</v>
      </c>
      <c r="E262" s="48"/>
      <c r="F262" s="50"/>
    </row>
    <row r="263" spans="1:6">
      <c r="A263" s="53"/>
      <c r="B263" s="53"/>
      <c r="C263" s="53"/>
      <c r="D263" s="49">
        <f t="shared" si="5"/>
        <v>0</v>
      </c>
      <c r="E263" s="48"/>
      <c r="F263" s="50"/>
    </row>
    <row r="264" spans="1:6">
      <c r="A264" s="53"/>
      <c r="B264" s="53"/>
      <c r="C264" s="53"/>
      <c r="D264" s="49">
        <f t="shared" si="5"/>
        <v>0</v>
      </c>
      <c r="E264" s="48"/>
      <c r="F264" s="50"/>
    </row>
    <row r="265" spans="1:6">
      <c r="A265" s="53"/>
      <c r="B265" s="53"/>
      <c r="C265" s="53"/>
      <c r="D265" s="49">
        <f t="shared" si="5"/>
        <v>0</v>
      </c>
      <c r="E265" s="48"/>
      <c r="F265" s="50"/>
    </row>
    <row r="266" spans="1:6">
      <c r="A266" s="53"/>
      <c r="B266" s="53"/>
      <c r="C266" s="53"/>
      <c r="D266" s="49">
        <f t="shared" si="5"/>
        <v>0</v>
      </c>
      <c r="E266" s="48"/>
      <c r="F266" s="50"/>
    </row>
    <row r="267" spans="1:6">
      <c r="A267" s="53"/>
      <c r="B267" s="53"/>
      <c r="C267" s="53"/>
      <c r="D267" s="49">
        <f t="shared" si="5"/>
        <v>0</v>
      </c>
      <c r="E267" s="48"/>
      <c r="F267" s="50"/>
    </row>
    <row r="268" spans="1:6">
      <c r="A268" s="53"/>
      <c r="B268" s="53"/>
      <c r="C268" s="53"/>
      <c r="D268" s="49">
        <f t="shared" si="5"/>
        <v>0</v>
      </c>
      <c r="E268" s="48"/>
      <c r="F268" s="50"/>
    </row>
    <row r="269" spans="1:6">
      <c r="A269" s="53"/>
      <c r="B269" s="53"/>
      <c r="C269" s="53"/>
      <c r="D269" s="49">
        <f t="shared" si="5"/>
        <v>0</v>
      </c>
      <c r="E269" s="48"/>
      <c r="F269" s="50"/>
    </row>
    <row r="270" spans="1:6">
      <c r="A270" s="53"/>
      <c r="B270" s="53"/>
      <c r="C270" s="53"/>
      <c r="D270" s="49">
        <f t="shared" si="5"/>
        <v>0</v>
      </c>
      <c r="E270" s="48"/>
      <c r="F270" s="50"/>
    </row>
    <row r="271" spans="1:6">
      <c r="A271" s="53"/>
      <c r="B271" s="53"/>
      <c r="C271" s="53"/>
      <c r="D271" s="49">
        <f t="shared" si="5"/>
        <v>0</v>
      </c>
      <c r="E271" s="48"/>
      <c r="F271" s="50"/>
    </row>
    <row r="272" spans="1:6">
      <c r="A272" s="53"/>
      <c r="B272" s="53"/>
      <c r="C272" s="53"/>
      <c r="D272" s="49">
        <f t="shared" si="5"/>
        <v>0</v>
      </c>
      <c r="E272" s="48"/>
      <c r="F272" s="50"/>
    </row>
    <row r="273" spans="1:6">
      <c r="A273" s="53"/>
      <c r="B273" s="53"/>
      <c r="C273" s="53"/>
      <c r="D273" s="49">
        <f t="shared" si="5"/>
        <v>0</v>
      </c>
      <c r="E273" s="48"/>
      <c r="F273" s="50"/>
    </row>
    <row r="274" spans="1:6">
      <c r="A274" s="48"/>
      <c r="B274" s="48"/>
      <c r="C274" s="48"/>
      <c r="D274" s="49">
        <f t="shared" si="5"/>
        <v>0</v>
      </c>
      <c r="E274" s="48"/>
      <c r="F274" s="50"/>
    </row>
    <row r="275" spans="1:6">
      <c r="A275" s="48"/>
      <c r="B275" s="48"/>
      <c r="C275" s="48"/>
      <c r="D275" s="49">
        <f t="shared" si="5"/>
        <v>0</v>
      </c>
      <c r="E275" s="48"/>
      <c r="F275" s="50"/>
    </row>
    <row r="276" spans="1:6">
      <c r="A276" s="48"/>
      <c r="B276" s="48"/>
      <c r="C276" s="48"/>
      <c r="D276" s="49">
        <f t="shared" si="5"/>
        <v>0</v>
      </c>
      <c r="E276" s="48"/>
      <c r="F276" s="50"/>
    </row>
    <row r="277" spans="1:6">
      <c r="A277" s="48"/>
      <c r="B277" s="48"/>
      <c r="C277" s="48"/>
      <c r="D277" s="49">
        <f t="shared" si="5"/>
        <v>0</v>
      </c>
      <c r="E277" s="48"/>
      <c r="F277" s="50"/>
    </row>
    <row r="278" spans="1:6">
      <c r="A278" s="48"/>
      <c r="B278" s="48"/>
      <c r="C278" s="48"/>
      <c r="D278" s="49">
        <f t="shared" si="5"/>
        <v>0</v>
      </c>
      <c r="E278" s="48"/>
      <c r="F278" s="50"/>
    </row>
    <row r="279" spans="1:6">
      <c r="A279" s="48"/>
      <c r="B279" s="48"/>
      <c r="C279" s="48"/>
      <c r="D279" s="49">
        <f t="shared" si="5"/>
        <v>0</v>
      </c>
      <c r="E279" s="48"/>
      <c r="F279" s="50"/>
    </row>
    <row r="280" spans="1:6">
      <c r="A280" s="48"/>
      <c r="B280" s="48"/>
      <c r="C280" s="48"/>
      <c r="D280" s="49">
        <f t="shared" si="5"/>
        <v>0</v>
      </c>
      <c r="E280" s="48"/>
      <c r="F280" s="50"/>
    </row>
    <row r="281" spans="1:6">
      <c r="A281" s="48"/>
      <c r="B281" s="48"/>
      <c r="C281" s="48"/>
      <c r="D281" s="49">
        <f t="shared" si="5"/>
        <v>0</v>
      </c>
      <c r="E281" s="48"/>
      <c r="F281" s="50"/>
    </row>
    <row r="282" spans="1:6">
      <c r="A282" s="48"/>
      <c r="B282" s="48"/>
      <c r="C282" s="48"/>
      <c r="D282" s="49">
        <f t="shared" si="5"/>
        <v>0</v>
      </c>
      <c r="E282" s="48"/>
      <c r="F282" s="50"/>
    </row>
    <row r="283" spans="1:6">
      <c r="A283" s="48"/>
      <c r="B283" s="48"/>
      <c r="C283" s="48"/>
      <c r="D283" s="49">
        <f t="shared" si="5"/>
        <v>0</v>
      </c>
      <c r="E283" s="48"/>
      <c r="F283" s="50"/>
    </row>
    <row r="284" spans="1:6">
      <c r="A284" s="48"/>
      <c r="B284" s="48"/>
      <c r="C284" s="48"/>
      <c r="D284" s="49">
        <f t="shared" si="5"/>
        <v>0</v>
      </c>
      <c r="E284" s="48"/>
      <c r="F284" s="50"/>
    </row>
    <row r="285" spans="1:6">
      <c r="A285" s="48"/>
      <c r="B285" s="48"/>
      <c r="C285" s="48"/>
      <c r="D285" s="49">
        <f t="shared" si="5"/>
        <v>0</v>
      </c>
      <c r="E285" s="48"/>
      <c r="F285" s="50"/>
    </row>
    <row r="286" spans="1:6">
      <c r="A286" s="48"/>
      <c r="B286" s="48"/>
      <c r="C286" s="48"/>
      <c r="D286" s="49">
        <f t="shared" si="5"/>
        <v>0</v>
      </c>
      <c r="E286" s="48"/>
      <c r="F286" s="50"/>
    </row>
    <row r="287" spans="1:6">
      <c r="A287" s="48"/>
      <c r="B287" s="48"/>
      <c r="C287" s="48"/>
      <c r="D287" s="49">
        <f t="shared" si="5"/>
        <v>0</v>
      </c>
      <c r="E287" s="48"/>
      <c r="F287" s="50"/>
    </row>
    <row r="288" spans="1:6">
      <c r="A288" s="48"/>
      <c r="B288" s="48"/>
      <c r="C288" s="48"/>
      <c r="D288" s="49">
        <f t="shared" si="5"/>
        <v>0</v>
      </c>
      <c r="E288" s="48"/>
      <c r="F288" s="50"/>
    </row>
    <row r="289" spans="1:6">
      <c r="A289" s="48"/>
      <c r="B289" s="48"/>
      <c r="C289" s="48"/>
      <c r="D289" s="49">
        <f t="shared" si="5"/>
        <v>0</v>
      </c>
      <c r="E289" s="48"/>
      <c r="F289" s="50"/>
    </row>
    <row r="290" spans="1:6">
      <c r="A290" s="48"/>
      <c r="B290" s="48"/>
      <c r="C290" s="48"/>
      <c r="D290" s="49">
        <f t="shared" si="5"/>
        <v>0</v>
      </c>
      <c r="E290" s="48"/>
      <c r="F290" s="50"/>
    </row>
    <row r="291" spans="1:6">
      <c r="A291" s="48"/>
      <c r="B291" s="48"/>
      <c r="C291" s="48"/>
      <c r="D291" s="49">
        <f t="shared" si="5"/>
        <v>0</v>
      </c>
      <c r="E291" s="48"/>
      <c r="F291" s="50"/>
    </row>
    <row r="292" spans="1:6">
      <c r="A292" s="48"/>
      <c r="B292" s="48"/>
      <c r="C292" s="48"/>
      <c r="D292" s="49">
        <f t="shared" si="5"/>
        <v>0</v>
      </c>
      <c r="E292" s="48"/>
      <c r="F292" s="50"/>
    </row>
    <row r="293" spans="1:6">
      <c r="A293" s="48"/>
      <c r="B293" s="48"/>
      <c r="C293" s="48"/>
      <c r="D293" s="49">
        <f t="shared" si="5"/>
        <v>0</v>
      </c>
      <c r="E293" s="48"/>
      <c r="F293" s="50"/>
    </row>
    <row r="294" spans="1:6">
      <c r="A294" s="48"/>
      <c r="B294" s="48"/>
      <c r="C294" s="48"/>
      <c r="D294" s="49">
        <f t="shared" si="5"/>
        <v>0</v>
      </c>
      <c r="E294" s="48"/>
      <c r="F294" s="50"/>
    </row>
    <row r="295" spans="1:6">
      <c r="A295" s="48"/>
      <c r="B295" s="48"/>
      <c r="C295" s="48"/>
      <c r="D295" s="49">
        <f t="shared" si="5"/>
        <v>0</v>
      </c>
      <c r="E295" s="48"/>
      <c r="F295" s="50"/>
    </row>
    <row r="296" spans="1:6">
      <c r="A296" s="48"/>
      <c r="B296" s="48"/>
      <c r="C296" s="48"/>
      <c r="D296" s="49">
        <f t="shared" si="5"/>
        <v>0</v>
      </c>
      <c r="E296" s="48"/>
      <c r="F296" s="50"/>
    </row>
    <row r="297" spans="1:6">
      <c r="A297" s="48"/>
      <c r="B297" s="48"/>
      <c r="C297" s="48"/>
      <c r="D297" s="49">
        <f t="shared" si="5"/>
        <v>0</v>
      </c>
      <c r="E297" s="48"/>
      <c r="F297" s="50"/>
    </row>
    <row r="298" spans="1:6">
      <c r="A298" s="48"/>
      <c r="B298" s="48"/>
      <c r="C298" s="48"/>
      <c r="D298" s="49">
        <f t="shared" si="5"/>
        <v>0</v>
      </c>
      <c r="E298" s="48"/>
      <c r="F298" s="50"/>
    </row>
    <row r="299" spans="1:6">
      <c r="A299" s="48"/>
      <c r="B299" s="48"/>
      <c r="C299" s="48"/>
      <c r="D299" s="49">
        <f t="shared" si="5"/>
        <v>0</v>
      </c>
      <c r="E299" s="48"/>
      <c r="F299" s="50"/>
    </row>
    <row r="300" spans="1:6">
      <c r="A300" s="48"/>
      <c r="B300" s="48"/>
      <c r="C300" s="48"/>
      <c r="D300" s="49">
        <f t="shared" si="5"/>
        <v>0</v>
      </c>
      <c r="E300" s="48"/>
      <c r="F300" s="50"/>
    </row>
    <row r="301" spans="1:6">
      <c r="A301" s="48"/>
      <c r="B301" s="48"/>
      <c r="C301" s="48"/>
      <c r="D301" s="49">
        <f t="shared" si="5"/>
        <v>0</v>
      </c>
      <c r="E301" s="48"/>
      <c r="F301" s="50"/>
    </row>
    <row r="302" spans="1:6">
      <c r="A302" s="43"/>
      <c r="B302" s="43"/>
      <c r="C302" s="43"/>
      <c r="D302" s="49">
        <f t="shared" si="5"/>
        <v>0</v>
      </c>
      <c r="E302" s="48"/>
      <c r="F302" s="50"/>
    </row>
    <row r="303" spans="1:6">
      <c r="A303" s="48"/>
      <c r="B303" s="48"/>
      <c r="C303" s="48"/>
      <c r="D303" s="49">
        <f t="shared" si="5"/>
        <v>0</v>
      </c>
      <c r="E303" s="48"/>
      <c r="F303" s="50"/>
    </row>
    <row r="304" spans="1:6">
      <c r="A304" s="42"/>
      <c r="B304" s="42"/>
      <c r="C304" s="42"/>
      <c r="D304" s="49">
        <f t="shared" si="5"/>
        <v>0</v>
      </c>
      <c r="E304" s="48"/>
      <c r="F304" s="50"/>
    </row>
    <row r="305" spans="1:6">
      <c r="A305" s="42"/>
      <c r="B305" s="42"/>
      <c r="C305" s="42"/>
      <c r="D305" s="49">
        <f t="shared" si="5"/>
        <v>0</v>
      </c>
      <c r="E305" s="48"/>
      <c r="F305" s="50"/>
    </row>
    <row r="306" spans="1:6">
      <c r="A306" s="42"/>
      <c r="B306" s="42"/>
      <c r="C306" s="42"/>
      <c r="D306" s="49">
        <f t="shared" si="5"/>
        <v>0</v>
      </c>
      <c r="E306" s="48"/>
      <c r="F306" s="50"/>
    </row>
    <row r="307" spans="1:6">
      <c r="A307" s="48"/>
      <c r="B307" s="48"/>
      <c r="C307" s="48"/>
      <c r="D307" s="49">
        <f t="shared" si="5"/>
        <v>0</v>
      </c>
      <c r="E307" s="48"/>
      <c r="F307" s="50"/>
    </row>
    <row r="308" spans="1:6">
      <c r="A308" s="48"/>
      <c r="B308" s="48"/>
      <c r="C308" s="48"/>
      <c r="D308" s="49">
        <f t="shared" si="5"/>
        <v>0</v>
      </c>
      <c r="E308" s="48"/>
      <c r="F308" s="50"/>
    </row>
    <row r="309" spans="1:6">
      <c r="A309" s="48"/>
      <c r="B309" s="48"/>
      <c r="C309" s="48"/>
      <c r="D309" s="49">
        <f t="shared" si="5"/>
        <v>0</v>
      </c>
      <c r="E309" s="48"/>
      <c r="F309" s="50"/>
    </row>
    <row r="310" spans="1:6">
      <c r="A310" s="48"/>
      <c r="B310" s="48"/>
      <c r="C310" s="48"/>
      <c r="D310" s="49">
        <f t="shared" si="5"/>
        <v>0</v>
      </c>
      <c r="E310" s="48"/>
      <c r="F310" s="50"/>
    </row>
    <row r="311" spans="1:6">
      <c r="A311" s="42"/>
      <c r="B311" s="42"/>
      <c r="C311" s="42"/>
      <c r="D311" s="49">
        <f t="shared" si="5"/>
        <v>0</v>
      </c>
      <c r="E311" s="48"/>
      <c r="F311" s="50"/>
    </row>
    <row r="312" spans="1:6">
      <c r="A312" s="42"/>
      <c r="B312" s="42"/>
      <c r="C312" s="42"/>
      <c r="D312" s="49">
        <f t="shared" si="5"/>
        <v>0</v>
      </c>
      <c r="E312" s="48"/>
      <c r="F312" s="50"/>
    </row>
    <row r="313" spans="1:6">
      <c r="A313" s="42"/>
      <c r="B313" s="42"/>
      <c r="C313" s="42"/>
      <c r="D313" s="49">
        <f t="shared" si="5"/>
        <v>0</v>
      </c>
      <c r="E313" s="48"/>
      <c r="F313" s="50"/>
    </row>
    <row r="314" spans="1:6">
      <c r="A314" s="48"/>
      <c r="B314" s="48"/>
      <c r="C314" s="48"/>
      <c r="D314" s="49">
        <f t="shared" si="5"/>
        <v>0</v>
      </c>
      <c r="E314" s="48"/>
      <c r="F314" s="50"/>
    </row>
    <row r="315" spans="1:6">
      <c r="A315" s="48"/>
      <c r="B315" s="48"/>
      <c r="C315" s="48"/>
      <c r="D315" s="49">
        <f t="shared" si="5"/>
        <v>0</v>
      </c>
      <c r="E315" s="48"/>
      <c r="F315" s="50"/>
    </row>
    <row r="316" spans="1:6">
      <c r="A316" s="48"/>
      <c r="B316" s="48"/>
      <c r="C316" s="48"/>
      <c r="D316" s="49">
        <f t="shared" si="5"/>
        <v>0</v>
      </c>
      <c r="E316" s="48"/>
      <c r="F316" s="50"/>
    </row>
    <row r="317" spans="1:6">
      <c r="A317" s="48"/>
      <c r="B317" s="48"/>
      <c r="C317" s="48"/>
      <c r="D317" s="49">
        <f t="shared" si="5"/>
        <v>0</v>
      </c>
      <c r="E317" s="48"/>
      <c r="F317" s="50"/>
    </row>
    <row r="318" spans="1:6">
      <c r="A318" s="48"/>
      <c r="B318" s="48"/>
      <c r="C318" s="48"/>
      <c r="D318" s="49">
        <f t="shared" si="5"/>
        <v>0</v>
      </c>
      <c r="E318" s="48"/>
      <c r="F318" s="50"/>
    </row>
    <row r="319" spans="1:6">
      <c r="A319" s="48"/>
      <c r="B319" s="48"/>
      <c r="C319" s="48"/>
      <c r="D319" s="49">
        <f t="shared" si="5"/>
        <v>0</v>
      </c>
      <c r="E319" s="48"/>
      <c r="F319" s="50"/>
    </row>
    <row r="320" spans="1:6">
      <c r="A320" s="42"/>
      <c r="B320" s="42"/>
      <c r="C320" s="42"/>
      <c r="D320" s="49">
        <f t="shared" si="5"/>
        <v>0</v>
      </c>
      <c r="E320" s="48"/>
      <c r="F320" s="50"/>
    </row>
    <row r="321" spans="1:6">
      <c r="A321" s="42"/>
      <c r="B321" s="42"/>
      <c r="C321" s="42"/>
      <c r="D321" s="49">
        <f t="shared" si="5"/>
        <v>0</v>
      </c>
      <c r="E321" s="48"/>
      <c r="F321" s="50"/>
    </row>
    <row r="322" spans="1:6">
      <c r="A322" s="42"/>
      <c r="B322" s="42"/>
      <c r="C322" s="42"/>
      <c r="D322" s="49">
        <f t="shared" si="5"/>
        <v>0</v>
      </c>
      <c r="E322" s="48"/>
      <c r="F322" s="50"/>
    </row>
    <row r="323" spans="1:6">
      <c r="A323" s="48"/>
      <c r="B323" s="48"/>
      <c r="C323" s="48"/>
      <c r="D323" s="49">
        <f t="shared" si="5"/>
        <v>0</v>
      </c>
      <c r="E323" s="48"/>
      <c r="F323" s="50"/>
    </row>
    <row r="324" spans="1:6">
      <c r="A324" s="48"/>
      <c r="B324" s="48"/>
      <c r="C324" s="48"/>
      <c r="D324" s="49">
        <f t="shared" si="5"/>
        <v>0</v>
      </c>
      <c r="E324" s="48"/>
      <c r="F324" s="50"/>
    </row>
    <row r="325" spans="1:6">
      <c r="A325" s="48"/>
      <c r="B325" s="48"/>
      <c r="C325" s="48"/>
      <c r="D325" s="49">
        <f t="shared" ref="D325:D388" si="6">B325*C325</f>
        <v>0</v>
      </c>
      <c r="E325" s="48"/>
      <c r="F325" s="50"/>
    </row>
    <row r="326" spans="1:6">
      <c r="A326" s="48"/>
      <c r="B326" s="48"/>
      <c r="C326" s="48"/>
      <c r="D326" s="49">
        <f t="shared" si="6"/>
        <v>0</v>
      </c>
      <c r="E326" s="48"/>
      <c r="F326" s="50"/>
    </row>
    <row r="327" spans="1:6">
      <c r="A327" s="48"/>
      <c r="B327" s="48"/>
      <c r="C327" s="48"/>
      <c r="D327" s="49">
        <f t="shared" si="6"/>
        <v>0</v>
      </c>
      <c r="E327" s="48"/>
      <c r="F327" s="50"/>
    </row>
    <row r="328" spans="1:6">
      <c r="A328" s="48"/>
      <c r="B328" s="48"/>
      <c r="C328" s="48"/>
      <c r="D328" s="49">
        <f t="shared" si="6"/>
        <v>0</v>
      </c>
      <c r="E328" s="48"/>
      <c r="F328" s="50"/>
    </row>
    <row r="329" spans="1:6">
      <c r="A329" s="48"/>
      <c r="B329" s="48"/>
      <c r="C329" s="48"/>
      <c r="D329" s="49">
        <f t="shared" si="6"/>
        <v>0</v>
      </c>
      <c r="E329" s="48"/>
      <c r="F329" s="50"/>
    </row>
    <row r="330" spans="1:6">
      <c r="A330" s="48"/>
      <c r="B330" s="48"/>
      <c r="C330" s="48"/>
      <c r="D330" s="49">
        <f t="shared" si="6"/>
        <v>0</v>
      </c>
      <c r="E330" s="48"/>
      <c r="F330" s="50"/>
    </row>
    <row r="331" spans="1:6">
      <c r="A331" s="48"/>
      <c r="B331" s="48"/>
      <c r="C331" s="48"/>
      <c r="D331" s="49">
        <f t="shared" si="6"/>
        <v>0</v>
      </c>
      <c r="E331" s="48"/>
      <c r="F331" s="50"/>
    </row>
    <row r="332" spans="1:6">
      <c r="A332" s="42"/>
      <c r="B332" s="42"/>
      <c r="C332" s="42"/>
      <c r="D332" s="49">
        <f t="shared" si="6"/>
        <v>0</v>
      </c>
      <c r="E332" s="48"/>
      <c r="F332" s="50"/>
    </row>
    <row r="333" spans="1:6">
      <c r="A333" s="48"/>
      <c r="B333" s="48"/>
      <c r="C333" s="48"/>
      <c r="D333" s="49">
        <f t="shared" si="6"/>
        <v>0</v>
      </c>
      <c r="E333" s="48"/>
      <c r="F333" s="50"/>
    </row>
    <row r="334" spans="1:6">
      <c r="A334" s="48"/>
      <c r="B334" s="48"/>
      <c r="C334" s="48"/>
      <c r="D334" s="49">
        <f t="shared" si="6"/>
        <v>0</v>
      </c>
      <c r="E334" s="48"/>
      <c r="F334" s="50"/>
    </row>
    <row r="335" spans="1:6">
      <c r="A335" s="48"/>
      <c r="B335" s="48"/>
      <c r="C335" s="48"/>
      <c r="D335" s="49">
        <f t="shared" si="6"/>
        <v>0</v>
      </c>
      <c r="E335" s="48"/>
      <c r="F335" s="50"/>
    </row>
    <row r="336" spans="1:6">
      <c r="A336" s="48"/>
      <c r="B336" s="48"/>
      <c r="C336" s="48"/>
      <c r="D336" s="49">
        <f t="shared" si="6"/>
        <v>0</v>
      </c>
      <c r="E336" s="48"/>
      <c r="F336" s="50"/>
    </row>
    <row r="337" spans="1:6">
      <c r="A337" s="48"/>
      <c r="B337" s="48"/>
      <c r="C337" s="48"/>
      <c r="D337" s="49">
        <f t="shared" si="6"/>
        <v>0</v>
      </c>
      <c r="E337" s="48"/>
      <c r="F337" s="50"/>
    </row>
    <row r="338" spans="1:6">
      <c r="A338" s="48"/>
      <c r="B338" s="48"/>
      <c r="C338" s="48"/>
      <c r="D338" s="49">
        <f t="shared" si="6"/>
        <v>0</v>
      </c>
      <c r="E338" s="48"/>
      <c r="F338" s="50"/>
    </row>
    <row r="339" spans="1:6">
      <c r="A339" s="48"/>
      <c r="B339" s="48"/>
      <c r="C339" s="48"/>
      <c r="D339" s="49">
        <f t="shared" si="6"/>
        <v>0</v>
      </c>
      <c r="E339" s="48"/>
      <c r="F339" s="50"/>
    </row>
    <row r="340" spans="1:6">
      <c r="A340" s="48"/>
      <c r="B340" s="48"/>
      <c r="C340" s="48"/>
      <c r="D340" s="49">
        <f t="shared" si="6"/>
        <v>0</v>
      </c>
      <c r="E340" s="48"/>
      <c r="F340" s="50"/>
    </row>
    <row r="341" spans="1:6">
      <c r="A341" s="42"/>
      <c r="B341" s="42"/>
      <c r="C341" s="42"/>
      <c r="D341" s="49">
        <f t="shared" si="6"/>
        <v>0</v>
      </c>
      <c r="E341" s="48"/>
      <c r="F341" s="50"/>
    </row>
    <row r="342" spans="1:6">
      <c r="A342" s="48"/>
      <c r="B342" s="48"/>
      <c r="C342" s="48"/>
      <c r="D342" s="49">
        <f t="shared" si="6"/>
        <v>0</v>
      </c>
      <c r="E342" s="48"/>
      <c r="F342" s="50"/>
    </row>
    <row r="343" spans="1:6">
      <c r="A343" s="42"/>
      <c r="B343" s="42"/>
      <c r="C343" s="42"/>
      <c r="D343" s="49">
        <f t="shared" si="6"/>
        <v>0</v>
      </c>
      <c r="E343" s="48"/>
      <c r="F343" s="50"/>
    </row>
    <row r="344" spans="1:6">
      <c r="A344" s="42"/>
      <c r="B344" s="42"/>
      <c r="C344" s="42"/>
      <c r="D344" s="49">
        <f t="shared" si="6"/>
        <v>0</v>
      </c>
      <c r="E344" s="48"/>
      <c r="F344" s="50"/>
    </row>
    <row r="345" spans="1:6">
      <c r="A345" s="41"/>
      <c r="B345" s="41"/>
      <c r="C345" s="41"/>
      <c r="D345" s="49">
        <f t="shared" si="6"/>
        <v>0</v>
      </c>
      <c r="E345" s="48"/>
      <c r="F345" s="50"/>
    </row>
    <row r="346" spans="1:6">
      <c r="A346" s="41"/>
      <c r="B346" s="41"/>
      <c r="C346" s="41"/>
      <c r="D346" s="49">
        <f t="shared" si="6"/>
        <v>0</v>
      </c>
      <c r="E346" s="48"/>
      <c r="F346" s="50"/>
    </row>
    <row r="347" spans="1:6">
      <c r="A347" s="48"/>
      <c r="B347" s="48"/>
      <c r="C347" s="48"/>
      <c r="D347" s="49">
        <f t="shared" si="6"/>
        <v>0</v>
      </c>
      <c r="E347" s="48"/>
      <c r="F347" s="50"/>
    </row>
    <row r="348" spans="1:6">
      <c r="A348" s="48"/>
      <c r="B348" s="48"/>
      <c r="C348" s="48"/>
      <c r="D348" s="49">
        <f t="shared" si="6"/>
        <v>0</v>
      </c>
      <c r="E348" s="48"/>
      <c r="F348" s="50"/>
    </row>
    <row r="349" spans="1:6">
      <c r="A349" s="48"/>
      <c r="B349" s="48"/>
      <c r="C349" s="48"/>
      <c r="D349" s="49">
        <f t="shared" si="6"/>
        <v>0</v>
      </c>
      <c r="E349" s="48"/>
      <c r="F349" s="50"/>
    </row>
    <row r="350" spans="1:6">
      <c r="A350" s="48"/>
      <c r="B350" s="48"/>
      <c r="C350" s="48"/>
      <c r="D350" s="49">
        <f t="shared" si="6"/>
        <v>0</v>
      </c>
      <c r="E350" s="48"/>
      <c r="F350" s="50"/>
    </row>
    <row r="351" spans="1:6">
      <c r="A351" s="48"/>
      <c r="B351" s="48"/>
      <c r="C351" s="48"/>
      <c r="D351" s="49">
        <f t="shared" si="6"/>
        <v>0</v>
      </c>
      <c r="E351" s="48"/>
      <c r="F351" s="50"/>
    </row>
    <row r="352" spans="1:6">
      <c r="A352" s="48"/>
      <c r="B352" s="48"/>
      <c r="C352" s="48"/>
      <c r="D352" s="49">
        <f t="shared" si="6"/>
        <v>0</v>
      </c>
      <c r="E352" s="48"/>
      <c r="F352" s="50"/>
    </row>
    <row r="353" spans="1:6">
      <c r="A353" s="48"/>
      <c r="B353" s="48"/>
      <c r="C353" s="48"/>
      <c r="D353" s="49">
        <f t="shared" si="6"/>
        <v>0</v>
      </c>
      <c r="E353" s="48"/>
      <c r="F353" s="50"/>
    </row>
    <row r="354" spans="1:6">
      <c r="A354" s="48"/>
      <c r="B354" s="48"/>
      <c r="C354" s="48"/>
      <c r="D354" s="49">
        <f t="shared" si="6"/>
        <v>0</v>
      </c>
      <c r="E354" s="48"/>
      <c r="F354" s="50"/>
    </row>
    <row r="355" spans="1:6">
      <c r="A355" s="51"/>
      <c r="B355" s="51"/>
      <c r="C355" s="51"/>
      <c r="D355" s="49">
        <f t="shared" si="6"/>
        <v>0</v>
      </c>
      <c r="E355" s="48"/>
      <c r="F355" s="50"/>
    </row>
    <row r="356" spans="1:6">
      <c r="A356" s="48"/>
      <c r="B356" s="48"/>
      <c r="C356" s="48"/>
      <c r="D356" s="49">
        <f t="shared" si="6"/>
        <v>0</v>
      </c>
      <c r="E356" s="48"/>
      <c r="F356" s="50"/>
    </row>
    <row r="357" spans="1:6">
      <c r="A357" s="48"/>
      <c r="B357" s="48"/>
      <c r="C357" s="48"/>
      <c r="D357" s="49">
        <f t="shared" si="6"/>
        <v>0</v>
      </c>
      <c r="E357" s="48"/>
      <c r="F357" s="50"/>
    </row>
    <row r="358" spans="1:6">
      <c r="A358" s="48"/>
      <c r="B358" s="48"/>
      <c r="C358" s="48"/>
      <c r="D358" s="49">
        <f t="shared" si="6"/>
        <v>0</v>
      </c>
      <c r="E358" s="48"/>
      <c r="F358" s="50"/>
    </row>
    <row r="359" spans="1:6">
      <c r="A359" s="48"/>
      <c r="B359" s="48"/>
      <c r="C359" s="48"/>
      <c r="D359" s="49">
        <f t="shared" si="6"/>
        <v>0</v>
      </c>
      <c r="E359" s="48"/>
      <c r="F359" s="50"/>
    </row>
    <row r="360" spans="1:6">
      <c r="A360" s="48"/>
      <c r="B360" s="48"/>
      <c r="C360" s="48"/>
      <c r="D360" s="49">
        <f t="shared" si="6"/>
        <v>0</v>
      </c>
      <c r="E360" s="48"/>
      <c r="F360" s="50"/>
    </row>
    <row r="361" spans="1:6">
      <c r="A361" s="48"/>
      <c r="B361" s="48"/>
      <c r="C361" s="48"/>
      <c r="D361" s="49">
        <f t="shared" si="6"/>
        <v>0</v>
      </c>
      <c r="E361" s="48"/>
      <c r="F361" s="50"/>
    </row>
    <row r="362" spans="1:6">
      <c r="A362" s="48"/>
      <c r="B362" s="48"/>
      <c r="C362" s="48"/>
      <c r="D362" s="49">
        <f t="shared" si="6"/>
        <v>0</v>
      </c>
      <c r="E362" s="48"/>
      <c r="F362" s="50"/>
    </row>
    <row r="363" spans="1:6">
      <c r="A363" s="48"/>
      <c r="B363" s="48"/>
      <c r="C363" s="48"/>
      <c r="D363" s="49">
        <f t="shared" si="6"/>
        <v>0</v>
      </c>
      <c r="E363" s="48"/>
      <c r="F363" s="50"/>
    </row>
    <row r="364" spans="1:6">
      <c r="A364" s="48"/>
      <c r="B364" s="48"/>
      <c r="C364" s="48"/>
      <c r="D364" s="49">
        <f t="shared" si="6"/>
        <v>0</v>
      </c>
      <c r="E364" s="48"/>
      <c r="F364" s="50"/>
    </row>
    <row r="365" spans="1:6">
      <c r="A365" s="48"/>
      <c r="B365" s="48"/>
      <c r="C365" s="48"/>
      <c r="D365" s="49">
        <f t="shared" si="6"/>
        <v>0</v>
      </c>
      <c r="E365" s="48"/>
      <c r="F365" s="50"/>
    </row>
    <row r="366" spans="1:6">
      <c r="A366" s="48"/>
      <c r="B366" s="48"/>
      <c r="C366" s="48"/>
      <c r="D366" s="49">
        <f t="shared" si="6"/>
        <v>0</v>
      </c>
      <c r="E366" s="48"/>
      <c r="F366" s="50"/>
    </row>
    <row r="367" spans="1:6">
      <c r="A367" s="48"/>
      <c r="B367" s="48"/>
      <c r="C367" s="48"/>
      <c r="D367" s="49">
        <f t="shared" si="6"/>
        <v>0</v>
      </c>
      <c r="E367" s="48"/>
      <c r="F367" s="50"/>
    </row>
    <row r="368" spans="1:6">
      <c r="A368" s="48"/>
      <c r="B368" s="48"/>
      <c r="C368" s="48"/>
      <c r="D368" s="49">
        <f t="shared" si="6"/>
        <v>0</v>
      </c>
      <c r="E368" s="48"/>
      <c r="F368" s="50"/>
    </row>
    <row r="369" spans="1:6">
      <c r="A369" s="48"/>
      <c r="B369" s="48"/>
      <c r="C369" s="48"/>
      <c r="D369" s="49">
        <f t="shared" si="6"/>
        <v>0</v>
      </c>
      <c r="E369" s="48"/>
      <c r="F369" s="50"/>
    </row>
    <row r="370" spans="1:6">
      <c r="A370" s="48"/>
      <c r="B370" s="48"/>
      <c r="C370" s="48"/>
      <c r="D370" s="49">
        <f t="shared" si="6"/>
        <v>0</v>
      </c>
      <c r="E370" s="48"/>
      <c r="F370" s="50"/>
    </row>
    <row r="371" spans="1:6">
      <c r="A371" s="48"/>
      <c r="B371" s="48"/>
      <c r="C371" s="48"/>
      <c r="D371" s="49">
        <f t="shared" si="6"/>
        <v>0</v>
      </c>
      <c r="E371" s="48"/>
      <c r="F371" s="50"/>
    </row>
    <row r="372" spans="1:6">
      <c r="A372" s="48"/>
      <c r="B372" s="48"/>
      <c r="C372" s="48"/>
      <c r="D372" s="49">
        <f t="shared" si="6"/>
        <v>0</v>
      </c>
      <c r="E372" s="48"/>
      <c r="F372" s="50"/>
    </row>
    <row r="373" spans="1:6">
      <c r="A373" s="48"/>
      <c r="B373" s="48"/>
      <c r="C373" s="48"/>
      <c r="D373" s="49">
        <f t="shared" si="6"/>
        <v>0</v>
      </c>
      <c r="E373" s="48"/>
      <c r="F373" s="50"/>
    </row>
    <row r="374" spans="1:6">
      <c r="A374" s="42"/>
      <c r="B374" s="42"/>
      <c r="C374" s="42"/>
      <c r="D374" s="49">
        <f t="shared" si="6"/>
        <v>0</v>
      </c>
      <c r="E374" s="48"/>
      <c r="F374" s="50"/>
    </row>
    <row r="375" spans="1:6">
      <c r="A375" s="48"/>
      <c r="B375" s="48"/>
      <c r="C375" s="48"/>
      <c r="D375" s="49">
        <f t="shared" si="6"/>
        <v>0</v>
      </c>
      <c r="E375" s="48"/>
      <c r="F375" s="50"/>
    </row>
    <row r="376" spans="1:6">
      <c r="A376" s="48"/>
      <c r="B376" s="48"/>
      <c r="C376" s="48"/>
      <c r="D376" s="49">
        <f t="shared" si="6"/>
        <v>0</v>
      </c>
      <c r="E376" s="48"/>
      <c r="F376" s="50"/>
    </row>
    <row r="377" spans="1:6">
      <c r="A377" s="48"/>
      <c r="B377" s="48"/>
      <c r="C377" s="48"/>
      <c r="D377" s="49">
        <f t="shared" si="6"/>
        <v>0</v>
      </c>
      <c r="E377" s="48"/>
      <c r="F377" s="50"/>
    </row>
    <row r="378" spans="1:6">
      <c r="A378" s="48"/>
      <c r="B378" s="48"/>
      <c r="C378" s="48"/>
      <c r="D378" s="49">
        <f t="shared" si="6"/>
        <v>0</v>
      </c>
      <c r="E378" s="48"/>
      <c r="F378" s="50"/>
    </row>
    <row r="379" spans="1:6">
      <c r="A379" s="48"/>
      <c r="B379" s="48"/>
      <c r="C379" s="48"/>
      <c r="D379" s="49">
        <f t="shared" si="6"/>
        <v>0</v>
      </c>
      <c r="E379" s="48"/>
      <c r="F379" s="50"/>
    </row>
    <row r="380" spans="1:6">
      <c r="A380" s="48"/>
      <c r="B380" s="48"/>
      <c r="C380" s="48"/>
      <c r="D380" s="49">
        <f t="shared" si="6"/>
        <v>0</v>
      </c>
      <c r="E380" s="48"/>
      <c r="F380" s="50"/>
    </row>
    <row r="381" spans="1:6">
      <c r="A381" s="48"/>
      <c r="B381" s="48"/>
      <c r="C381" s="48"/>
      <c r="D381" s="49">
        <f t="shared" si="6"/>
        <v>0</v>
      </c>
      <c r="E381" s="48"/>
      <c r="F381" s="50"/>
    </row>
    <row r="382" spans="1:6">
      <c r="A382" s="48"/>
      <c r="B382" s="48"/>
      <c r="C382" s="48"/>
      <c r="D382" s="49">
        <f t="shared" si="6"/>
        <v>0</v>
      </c>
      <c r="E382" s="48"/>
      <c r="F382" s="50"/>
    </row>
    <row r="383" spans="1:6">
      <c r="A383" s="48"/>
      <c r="B383" s="48"/>
      <c r="C383" s="48"/>
      <c r="D383" s="49">
        <f t="shared" si="6"/>
        <v>0</v>
      </c>
      <c r="E383" s="48"/>
      <c r="F383" s="50"/>
    </row>
    <row r="384" spans="1:6">
      <c r="A384" s="48"/>
      <c r="B384" s="48"/>
      <c r="C384" s="48"/>
      <c r="D384" s="49">
        <f t="shared" si="6"/>
        <v>0</v>
      </c>
      <c r="E384" s="48"/>
      <c r="F384" s="50"/>
    </row>
    <row r="385" spans="1:6">
      <c r="A385" s="48"/>
      <c r="B385" s="48"/>
      <c r="C385" s="48"/>
      <c r="D385" s="49">
        <f t="shared" si="6"/>
        <v>0</v>
      </c>
      <c r="E385" s="48"/>
      <c r="F385" s="50"/>
    </row>
    <row r="386" spans="1:6">
      <c r="A386" s="48"/>
      <c r="B386" s="48"/>
      <c r="C386" s="48"/>
      <c r="D386" s="49">
        <f t="shared" si="6"/>
        <v>0</v>
      </c>
      <c r="E386" s="48"/>
      <c r="F386" s="50"/>
    </row>
    <row r="387" spans="1:6">
      <c r="A387" s="48"/>
      <c r="B387" s="48"/>
      <c r="C387" s="48"/>
      <c r="D387" s="49">
        <f t="shared" si="6"/>
        <v>0</v>
      </c>
      <c r="E387" s="48"/>
      <c r="F387" s="50"/>
    </row>
    <row r="388" spans="1:6">
      <c r="A388" s="48"/>
      <c r="B388" s="48"/>
      <c r="C388" s="48"/>
      <c r="D388" s="49">
        <f t="shared" si="6"/>
        <v>0</v>
      </c>
      <c r="E388" s="48"/>
      <c r="F388" s="50"/>
    </row>
    <row r="389" spans="1:6">
      <c r="A389" s="48"/>
      <c r="B389" s="48"/>
      <c r="C389" s="48"/>
      <c r="D389" s="49">
        <f t="shared" ref="D389:D452" si="7">B389*C389</f>
        <v>0</v>
      </c>
      <c r="E389" s="48"/>
      <c r="F389" s="50"/>
    </row>
    <row r="390" spans="1:6">
      <c r="A390" s="48"/>
      <c r="B390" s="48"/>
      <c r="C390" s="48"/>
      <c r="D390" s="49">
        <f t="shared" si="7"/>
        <v>0</v>
      </c>
      <c r="E390" s="48"/>
      <c r="F390" s="50"/>
    </row>
    <row r="391" spans="1:6">
      <c r="A391" s="48"/>
      <c r="B391" s="48"/>
      <c r="C391" s="48"/>
      <c r="D391" s="49">
        <f t="shared" si="7"/>
        <v>0</v>
      </c>
      <c r="E391" s="48"/>
      <c r="F391" s="50"/>
    </row>
    <row r="392" spans="1:6">
      <c r="A392" s="48"/>
      <c r="B392" s="48"/>
      <c r="C392" s="48"/>
      <c r="D392" s="49">
        <f t="shared" si="7"/>
        <v>0</v>
      </c>
      <c r="E392" s="48"/>
      <c r="F392" s="50"/>
    </row>
    <row r="393" spans="1:6">
      <c r="A393" s="48"/>
      <c r="B393" s="48"/>
      <c r="C393" s="48"/>
      <c r="D393" s="49">
        <f t="shared" si="7"/>
        <v>0</v>
      </c>
      <c r="E393" s="48"/>
      <c r="F393" s="50"/>
    </row>
    <row r="394" spans="1:6">
      <c r="A394" s="48"/>
      <c r="B394" s="48"/>
      <c r="C394" s="48"/>
      <c r="D394" s="49">
        <f t="shared" si="7"/>
        <v>0</v>
      </c>
      <c r="E394" s="48"/>
      <c r="F394" s="50"/>
    </row>
    <row r="395" spans="1:6">
      <c r="A395" s="48"/>
      <c r="B395" s="48"/>
      <c r="C395" s="48"/>
      <c r="D395" s="49">
        <f t="shared" si="7"/>
        <v>0</v>
      </c>
      <c r="E395" s="48"/>
      <c r="F395" s="50"/>
    </row>
    <row r="396" spans="1:6">
      <c r="A396" s="48"/>
      <c r="B396" s="48"/>
      <c r="C396" s="48"/>
      <c r="D396" s="49">
        <f t="shared" si="7"/>
        <v>0</v>
      </c>
      <c r="E396" s="48"/>
      <c r="F396" s="50"/>
    </row>
    <row r="397" spans="1:6">
      <c r="A397" s="48"/>
      <c r="B397" s="48"/>
      <c r="C397" s="48"/>
      <c r="D397" s="49">
        <f t="shared" si="7"/>
        <v>0</v>
      </c>
      <c r="E397" s="48"/>
      <c r="F397" s="50"/>
    </row>
    <row r="398" spans="1:6">
      <c r="A398" s="48"/>
      <c r="B398" s="48"/>
      <c r="C398" s="48"/>
      <c r="D398" s="49">
        <f t="shared" si="7"/>
        <v>0</v>
      </c>
      <c r="E398" s="48"/>
      <c r="F398" s="50"/>
    </row>
    <row r="399" spans="1:6">
      <c r="A399" s="48"/>
      <c r="B399" s="48"/>
      <c r="C399" s="48"/>
      <c r="D399" s="49">
        <f t="shared" si="7"/>
        <v>0</v>
      </c>
      <c r="E399" s="48"/>
      <c r="F399" s="50"/>
    </row>
    <row r="400" spans="1:6">
      <c r="A400" s="48"/>
      <c r="B400" s="48"/>
      <c r="C400" s="48"/>
      <c r="D400" s="49">
        <f t="shared" si="7"/>
        <v>0</v>
      </c>
      <c r="E400" s="48"/>
      <c r="F400" s="50"/>
    </row>
    <row r="401" spans="1:6">
      <c r="A401" s="48"/>
      <c r="B401" s="48"/>
      <c r="C401" s="48"/>
      <c r="D401" s="49">
        <f t="shared" si="7"/>
        <v>0</v>
      </c>
      <c r="E401" s="48"/>
      <c r="F401" s="50"/>
    </row>
    <row r="402" spans="1:6">
      <c r="A402" s="48"/>
      <c r="B402" s="48"/>
      <c r="C402" s="48"/>
      <c r="D402" s="49">
        <f t="shared" si="7"/>
        <v>0</v>
      </c>
      <c r="E402" s="48"/>
      <c r="F402" s="50"/>
    </row>
    <row r="403" spans="1:6">
      <c r="A403" s="48"/>
      <c r="B403" s="48"/>
      <c r="C403" s="48"/>
      <c r="D403" s="49">
        <f t="shared" si="7"/>
        <v>0</v>
      </c>
      <c r="E403" s="48"/>
      <c r="F403" s="50"/>
    </row>
    <row r="404" spans="1:6">
      <c r="A404" s="48"/>
      <c r="B404" s="48"/>
      <c r="C404" s="48"/>
      <c r="D404" s="49">
        <f t="shared" si="7"/>
        <v>0</v>
      </c>
      <c r="E404" s="48"/>
      <c r="F404" s="50"/>
    </row>
    <row r="405" spans="1:6">
      <c r="A405" s="48"/>
      <c r="B405" s="48"/>
      <c r="C405" s="48"/>
      <c r="D405" s="49">
        <f t="shared" si="7"/>
        <v>0</v>
      </c>
      <c r="E405" s="48"/>
      <c r="F405" s="50"/>
    </row>
    <row r="406" spans="1:6">
      <c r="A406" s="48"/>
      <c r="B406" s="48"/>
      <c r="C406" s="48"/>
      <c r="D406" s="49">
        <f t="shared" si="7"/>
        <v>0</v>
      </c>
      <c r="E406" s="48"/>
      <c r="F406" s="50"/>
    </row>
    <row r="407" spans="1:6">
      <c r="A407" s="48"/>
      <c r="B407" s="48"/>
      <c r="C407" s="48"/>
      <c r="D407" s="49">
        <f t="shared" si="7"/>
        <v>0</v>
      </c>
      <c r="E407" s="48"/>
      <c r="F407" s="50"/>
    </row>
    <row r="408" spans="1:6">
      <c r="A408" s="48"/>
      <c r="B408" s="48"/>
      <c r="C408" s="48"/>
      <c r="D408" s="49">
        <f t="shared" si="7"/>
        <v>0</v>
      </c>
      <c r="E408" s="48"/>
      <c r="F408" s="50"/>
    </row>
    <row r="409" spans="1:6">
      <c r="A409" s="48"/>
      <c r="B409" s="48"/>
      <c r="C409" s="48"/>
      <c r="D409" s="49">
        <f t="shared" si="7"/>
        <v>0</v>
      </c>
      <c r="E409" s="48"/>
      <c r="F409" s="50"/>
    </row>
    <row r="410" spans="1:6">
      <c r="A410" s="48"/>
      <c r="B410" s="48"/>
      <c r="C410" s="48"/>
      <c r="D410" s="49">
        <f t="shared" si="7"/>
        <v>0</v>
      </c>
      <c r="E410" s="48"/>
      <c r="F410" s="50"/>
    </row>
    <row r="411" spans="1:6">
      <c r="A411" s="48"/>
      <c r="B411" s="48"/>
      <c r="C411" s="48"/>
      <c r="D411" s="49">
        <f t="shared" si="7"/>
        <v>0</v>
      </c>
      <c r="E411" s="48"/>
      <c r="F411" s="50"/>
    </row>
    <row r="412" spans="1:6">
      <c r="A412" s="48"/>
      <c r="B412" s="48"/>
      <c r="C412" s="48"/>
      <c r="D412" s="49">
        <f t="shared" si="7"/>
        <v>0</v>
      </c>
      <c r="E412" s="48"/>
      <c r="F412" s="50"/>
    </row>
    <row r="413" spans="1:6">
      <c r="A413" s="48"/>
      <c r="B413" s="48"/>
      <c r="C413" s="48"/>
      <c r="D413" s="49">
        <f t="shared" si="7"/>
        <v>0</v>
      </c>
      <c r="E413" s="48"/>
      <c r="F413" s="50"/>
    </row>
    <row r="414" spans="1:6">
      <c r="A414" s="48"/>
      <c r="B414" s="48"/>
      <c r="C414" s="48"/>
      <c r="D414" s="49">
        <f t="shared" si="7"/>
        <v>0</v>
      </c>
      <c r="E414" s="48"/>
      <c r="F414" s="50"/>
    </row>
    <row r="415" spans="1:6">
      <c r="A415" s="48"/>
      <c r="B415" s="48"/>
      <c r="C415" s="48"/>
      <c r="D415" s="49">
        <f t="shared" si="7"/>
        <v>0</v>
      </c>
      <c r="E415" s="48"/>
      <c r="F415" s="50"/>
    </row>
    <row r="416" spans="1:6">
      <c r="A416" s="48"/>
      <c r="B416" s="48"/>
      <c r="C416" s="48"/>
      <c r="D416" s="49">
        <f t="shared" si="7"/>
        <v>0</v>
      </c>
      <c r="E416" s="48"/>
      <c r="F416" s="50"/>
    </row>
    <row r="417" spans="1:6">
      <c r="A417" s="48"/>
      <c r="B417" s="48"/>
      <c r="C417" s="48"/>
      <c r="D417" s="49">
        <f t="shared" si="7"/>
        <v>0</v>
      </c>
      <c r="E417" s="48"/>
      <c r="F417" s="50"/>
    </row>
    <row r="418" spans="1:6">
      <c r="A418" s="48"/>
      <c r="B418" s="48"/>
      <c r="C418" s="48"/>
      <c r="D418" s="49">
        <f t="shared" si="7"/>
        <v>0</v>
      </c>
      <c r="E418" s="48"/>
      <c r="F418" s="50"/>
    </row>
    <row r="419" spans="1:6">
      <c r="A419" s="48"/>
      <c r="B419" s="48"/>
      <c r="C419" s="48"/>
      <c r="D419" s="49">
        <f t="shared" si="7"/>
        <v>0</v>
      </c>
      <c r="E419" s="48"/>
      <c r="F419" s="50"/>
    </row>
    <row r="420" spans="1:6">
      <c r="A420" s="48"/>
      <c r="B420" s="48"/>
      <c r="C420" s="48"/>
      <c r="D420" s="49">
        <f t="shared" si="7"/>
        <v>0</v>
      </c>
      <c r="E420" s="48"/>
      <c r="F420" s="50"/>
    </row>
    <row r="421" spans="1:6">
      <c r="A421" s="48"/>
      <c r="B421" s="48"/>
      <c r="C421" s="48"/>
      <c r="D421" s="49">
        <f t="shared" si="7"/>
        <v>0</v>
      </c>
      <c r="E421" s="48"/>
      <c r="F421" s="50"/>
    </row>
    <row r="422" spans="1:6">
      <c r="A422" s="48"/>
      <c r="B422" s="48"/>
      <c r="C422" s="48"/>
      <c r="D422" s="49">
        <f t="shared" si="7"/>
        <v>0</v>
      </c>
      <c r="E422" s="48"/>
      <c r="F422" s="50"/>
    </row>
    <row r="423" spans="1:6">
      <c r="A423" s="48"/>
      <c r="B423" s="48"/>
      <c r="C423" s="48"/>
      <c r="D423" s="49">
        <f t="shared" si="7"/>
        <v>0</v>
      </c>
      <c r="E423" s="48"/>
      <c r="F423" s="50"/>
    </row>
    <row r="424" spans="1:6">
      <c r="A424" s="48"/>
      <c r="B424" s="48"/>
      <c r="C424" s="48"/>
      <c r="D424" s="49">
        <f t="shared" si="7"/>
        <v>0</v>
      </c>
      <c r="E424" s="48"/>
      <c r="F424" s="50"/>
    </row>
    <row r="425" spans="1:6">
      <c r="A425" s="48"/>
      <c r="B425" s="48"/>
      <c r="C425" s="48"/>
      <c r="D425" s="49">
        <f t="shared" si="7"/>
        <v>0</v>
      </c>
      <c r="E425" s="48"/>
      <c r="F425" s="50"/>
    </row>
    <row r="426" spans="1:6">
      <c r="A426" s="48"/>
      <c r="B426" s="48"/>
      <c r="C426" s="48"/>
      <c r="D426" s="49">
        <f t="shared" si="7"/>
        <v>0</v>
      </c>
      <c r="E426" s="48"/>
      <c r="F426" s="50"/>
    </row>
    <row r="427" spans="1:6">
      <c r="A427" s="48"/>
      <c r="B427" s="48"/>
      <c r="C427" s="48"/>
      <c r="D427" s="49">
        <f t="shared" si="7"/>
        <v>0</v>
      </c>
      <c r="E427" s="48"/>
      <c r="F427" s="50"/>
    </row>
    <row r="428" spans="1:6">
      <c r="A428" s="48"/>
      <c r="B428" s="48"/>
      <c r="C428" s="48"/>
      <c r="D428" s="49">
        <f t="shared" si="7"/>
        <v>0</v>
      </c>
      <c r="E428" s="48"/>
      <c r="F428" s="50"/>
    </row>
    <row r="429" spans="1:6">
      <c r="A429" s="48"/>
      <c r="B429" s="48"/>
      <c r="C429" s="48"/>
      <c r="D429" s="49">
        <f t="shared" si="7"/>
        <v>0</v>
      </c>
      <c r="E429" s="48"/>
      <c r="F429" s="50"/>
    </row>
    <row r="430" spans="1:6">
      <c r="A430" s="48"/>
      <c r="B430" s="48"/>
      <c r="C430" s="48"/>
      <c r="D430" s="49">
        <f t="shared" si="7"/>
        <v>0</v>
      </c>
      <c r="E430" s="48"/>
      <c r="F430" s="50"/>
    </row>
    <row r="431" spans="1:6">
      <c r="A431" s="48"/>
      <c r="B431" s="48"/>
      <c r="C431" s="48"/>
      <c r="D431" s="49">
        <f t="shared" si="7"/>
        <v>0</v>
      </c>
      <c r="E431" s="48"/>
      <c r="F431" s="50"/>
    </row>
    <row r="432" spans="1:6">
      <c r="A432" s="48"/>
      <c r="B432" s="48"/>
      <c r="C432" s="48"/>
      <c r="D432" s="49">
        <f t="shared" si="7"/>
        <v>0</v>
      </c>
      <c r="E432" s="48"/>
      <c r="F432" s="50"/>
    </row>
    <row r="433" spans="1:6">
      <c r="A433" s="48"/>
      <c r="B433" s="48"/>
      <c r="C433" s="48"/>
      <c r="D433" s="49">
        <f t="shared" si="7"/>
        <v>0</v>
      </c>
      <c r="E433" s="48"/>
      <c r="F433" s="50"/>
    </row>
    <row r="434" spans="1:6">
      <c r="A434" s="48"/>
      <c r="B434" s="48"/>
      <c r="C434" s="48"/>
      <c r="D434" s="49">
        <f t="shared" si="7"/>
        <v>0</v>
      </c>
      <c r="E434" s="48"/>
      <c r="F434" s="50"/>
    </row>
    <row r="435" spans="1:6">
      <c r="A435" s="48"/>
      <c r="B435" s="48"/>
      <c r="C435" s="48"/>
      <c r="D435" s="49">
        <f t="shared" si="7"/>
        <v>0</v>
      </c>
      <c r="E435" s="48"/>
      <c r="F435" s="50"/>
    </row>
    <row r="436" spans="1:6">
      <c r="A436" s="48"/>
      <c r="B436" s="48"/>
      <c r="C436" s="48"/>
      <c r="D436" s="49">
        <f t="shared" si="7"/>
        <v>0</v>
      </c>
      <c r="E436" s="48"/>
      <c r="F436" s="50"/>
    </row>
    <row r="437" spans="1:6">
      <c r="A437" s="48"/>
      <c r="B437" s="48"/>
      <c r="C437" s="48"/>
      <c r="D437" s="49">
        <f t="shared" si="7"/>
        <v>0</v>
      </c>
      <c r="E437" s="48"/>
      <c r="F437" s="50"/>
    </row>
    <row r="438" spans="1:6">
      <c r="A438" s="48"/>
      <c r="B438" s="48"/>
      <c r="C438" s="48"/>
      <c r="D438" s="49">
        <f t="shared" si="7"/>
        <v>0</v>
      </c>
      <c r="E438" s="48"/>
      <c r="F438" s="50"/>
    </row>
    <row r="439" spans="1:6">
      <c r="A439" s="48"/>
      <c r="B439" s="48"/>
      <c r="C439" s="48"/>
      <c r="D439" s="49">
        <f t="shared" si="7"/>
        <v>0</v>
      </c>
      <c r="E439" s="48"/>
      <c r="F439" s="50"/>
    </row>
    <row r="440" spans="1:6">
      <c r="A440" s="48"/>
      <c r="B440" s="48"/>
      <c r="C440" s="48"/>
      <c r="D440" s="49">
        <f t="shared" si="7"/>
        <v>0</v>
      </c>
      <c r="E440" s="48"/>
      <c r="F440" s="50"/>
    </row>
    <row r="441" spans="1:6">
      <c r="A441" s="48"/>
      <c r="B441" s="48"/>
      <c r="C441" s="48"/>
      <c r="D441" s="49">
        <f t="shared" si="7"/>
        <v>0</v>
      </c>
      <c r="E441" s="48"/>
      <c r="F441" s="50"/>
    </row>
    <row r="442" spans="1:6">
      <c r="A442" s="48"/>
      <c r="B442" s="48"/>
      <c r="C442" s="48"/>
      <c r="D442" s="49">
        <f t="shared" si="7"/>
        <v>0</v>
      </c>
      <c r="E442" s="48"/>
      <c r="F442" s="50"/>
    </row>
    <row r="443" spans="1:6">
      <c r="A443" s="48"/>
      <c r="B443" s="48"/>
      <c r="C443" s="48"/>
      <c r="D443" s="49">
        <f t="shared" si="7"/>
        <v>0</v>
      </c>
      <c r="E443" s="48"/>
      <c r="F443" s="50"/>
    </row>
    <row r="444" spans="1:6">
      <c r="A444" s="48"/>
      <c r="B444" s="48"/>
      <c r="C444" s="48"/>
      <c r="D444" s="49">
        <f t="shared" si="7"/>
        <v>0</v>
      </c>
      <c r="E444" s="48"/>
      <c r="F444" s="50"/>
    </row>
    <row r="445" spans="1:6">
      <c r="A445" s="48"/>
      <c r="B445" s="48"/>
      <c r="C445" s="48"/>
      <c r="D445" s="49">
        <f t="shared" si="7"/>
        <v>0</v>
      </c>
      <c r="E445" s="48"/>
      <c r="F445" s="50"/>
    </row>
    <row r="446" spans="1:6">
      <c r="A446" s="48"/>
      <c r="B446" s="48"/>
      <c r="C446" s="48"/>
      <c r="D446" s="49">
        <f t="shared" si="7"/>
        <v>0</v>
      </c>
      <c r="E446" s="48"/>
      <c r="F446" s="50"/>
    </row>
    <row r="447" spans="1:6">
      <c r="A447" s="48"/>
      <c r="B447" s="48"/>
      <c r="C447" s="48"/>
      <c r="D447" s="49">
        <f t="shared" si="7"/>
        <v>0</v>
      </c>
      <c r="E447" s="48"/>
      <c r="F447" s="50"/>
    </row>
    <row r="448" spans="1:6">
      <c r="A448" s="48"/>
      <c r="B448" s="48"/>
      <c r="C448" s="48"/>
      <c r="D448" s="49">
        <f t="shared" si="7"/>
        <v>0</v>
      </c>
      <c r="E448" s="48"/>
      <c r="F448" s="50"/>
    </row>
    <row r="449" spans="1:6">
      <c r="A449" s="48"/>
      <c r="B449" s="48"/>
      <c r="C449" s="48"/>
      <c r="D449" s="49">
        <f t="shared" si="7"/>
        <v>0</v>
      </c>
      <c r="E449" s="48"/>
      <c r="F449" s="50"/>
    </row>
    <row r="450" spans="1:6">
      <c r="A450" s="48"/>
      <c r="B450" s="48"/>
      <c r="C450" s="48"/>
      <c r="D450" s="49">
        <f t="shared" si="7"/>
        <v>0</v>
      </c>
      <c r="E450" s="48"/>
      <c r="F450" s="50"/>
    </row>
    <row r="451" spans="1:6">
      <c r="A451" s="48"/>
      <c r="B451" s="48"/>
      <c r="C451" s="48"/>
      <c r="D451" s="49">
        <f t="shared" si="7"/>
        <v>0</v>
      </c>
      <c r="E451" s="48"/>
      <c r="F451" s="50"/>
    </row>
    <row r="452" spans="1:6">
      <c r="A452" s="48"/>
      <c r="B452" s="48"/>
      <c r="C452" s="48"/>
      <c r="D452" s="49">
        <f t="shared" si="7"/>
        <v>0</v>
      </c>
      <c r="E452" s="48"/>
      <c r="F452" s="50"/>
    </row>
    <row r="453" spans="1:6">
      <c r="A453" s="48"/>
      <c r="B453" s="48"/>
      <c r="C453" s="48"/>
      <c r="D453" s="49">
        <f t="shared" ref="D453:D500" si="8">B453*C453</f>
        <v>0</v>
      </c>
      <c r="E453" s="48"/>
      <c r="F453" s="50"/>
    </row>
    <row r="454" spans="1:6">
      <c r="A454" s="48"/>
      <c r="B454" s="48"/>
      <c r="C454" s="48"/>
      <c r="D454" s="49">
        <f t="shared" si="8"/>
        <v>0</v>
      </c>
      <c r="E454" s="48"/>
      <c r="F454" s="50"/>
    </row>
    <row r="455" spans="1:6">
      <c r="A455" s="48"/>
      <c r="B455" s="48"/>
      <c r="C455" s="48"/>
      <c r="D455" s="49">
        <f t="shared" si="8"/>
        <v>0</v>
      </c>
      <c r="E455" s="48"/>
      <c r="F455" s="50"/>
    </row>
    <row r="456" spans="1:6">
      <c r="A456" s="48"/>
      <c r="B456" s="48"/>
      <c r="C456" s="48"/>
      <c r="D456" s="49">
        <f t="shared" si="8"/>
        <v>0</v>
      </c>
      <c r="E456" s="48"/>
      <c r="F456" s="50"/>
    </row>
    <row r="457" spans="1:6">
      <c r="A457" s="48"/>
      <c r="B457" s="48"/>
      <c r="C457" s="48"/>
      <c r="D457" s="49">
        <f t="shared" si="8"/>
        <v>0</v>
      </c>
      <c r="E457" s="48"/>
      <c r="F457" s="50"/>
    </row>
    <row r="458" spans="1:6">
      <c r="A458" s="48"/>
      <c r="B458" s="48"/>
      <c r="C458" s="48"/>
      <c r="D458" s="49">
        <f t="shared" si="8"/>
        <v>0</v>
      </c>
      <c r="E458" s="48"/>
      <c r="F458" s="50"/>
    </row>
    <row r="459" spans="1:6">
      <c r="A459" s="48"/>
      <c r="B459" s="48"/>
      <c r="C459" s="48"/>
      <c r="D459" s="49">
        <f t="shared" si="8"/>
        <v>0</v>
      </c>
      <c r="E459" s="48"/>
      <c r="F459" s="50"/>
    </row>
    <row r="460" spans="1:6">
      <c r="A460" s="48"/>
      <c r="B460" s="48"/>
      <c r="C460" s="48"/>
      <c r="D460" s="49">
        <f t="shared" si="8"/>
        <v>0</v>
      </c>
      <c r="E460" s="48"/>
      <c r="F460" s="50"/>
    </row>
    <row r="461" spans="1:6">
      <c r="A461" s="48"/>
      <c r="B461" s="48"/>
      <c r="C461" s="48"/>
      <c r="D461" s="49">
        <f t="shared" si="8"/>
        <v>0</v>
      </c>
      <c r="E461" s="48"/>
      <c r="F461" s="50"/>
    </row>
    <row r="462" spans="1:6">
      <c r="A462" s="48"/>
      <c r="B462" s="48"/>
      <c r="C462" s="48"/>
      <c r="D462" s="49">
        <f t="shared" si="8"/>
        <v>0</v>
      </c>
      <c r="E462" s="48"/>
      <c r="F462" s="50"/>
    </row>
    <row r="463" spans="1:6">
      <c r="A463" s="48"/>
      <c r="B463" s="48"/>
      <c r="C463" s="48"/>
      <c r="D463" s="49">
        <f t="shared" si="8"/>
        <v>0</v>
      </c>
      <c r="E463" s="48"/>
      <c r="F463" s="50"/>
    </row>
    <row r="464" spans="1:6">
      <c r="A464" s="48"/>
      <c r="B464" s="48"/>
      <c r="C464" s="48"/>
      <c r="D464" s="49">
        <f t="shared" si="8"/>
        <v>0</v>
      </c>
      <c r="E464" s="48"/>
      <c r="F464" s="50"/>
    </row>
    <row r="465" spans="1:6">
      <c r="A465" s="48"/>
      <c r="B465" s="48"/>
      <c r="C465" s="48"/>
      <c r="D465" s="49">
        <f t="shared" si="8"/>
        <v>0</v>
      </c>
      <c r="E465" s="48"/>
      <c r="F465" s="50"/>
    </row>
    <row r="466" spans="1:6">
      <c r="A466" s="48"/>
      <c r="B466" s="48"/>
      <c r="C466" s="48"/>
      <c r="D466" s="49">
        <f t="shared" si="8"/>
        <v>0</v>
      </c>
      <c r="E466" s="48"/>
      <c r="F466" s="50"/>
    </row>
    <row r="467" spans="1:6">
      <c r="A467" s="48"/>
      <c r="B467" s="48"/>
      <c r="C467" s="48"/>
      <c r="D467" s="49">
        <f t="shared" si="8"/>
        <v>0</v>
      </c>
      <c r="E467" s="48"/>
      <c r="F467" s="50"/>
    </row>
    <row r="468" spans="1:6">
      <c r="A468" s="48"/>
      <c r="B468" s="48"/>
      <c r="C468" s="48"/>
      <c r="D468" s="49">
        <f t="shared" si="8"/>
        <v>0</v>
      </c>
      <c r="E468" s="48"/>
      <c r="F468" s="50"/>
    </row>
    <row r="469" spans="1:6">
      <c r="A469" s="48"/>
      <c r="B469" s="48"/>
      <c r="C469" s="48"/>
      <c r="D469" s="49">
        <f t="shared" si="8"/>
        <v>0</v>
      </c>
      <c r="E469" s="48"/>
      <c r="F469" s="50"/>
    </row>
    <row r="470" spans="1:6">
      <c r="A470" s="48"/>
      <c r="B470" s="48"/>
      <c r="C470" s="48"/>
      <c r="D470" s="49">
        <f t="shared" si="8"/>
        <v>0</v>
      </c>
      <c r="E470" s="48"/>
      <c r="F470" s="50"/>
    </row>
    <row r="471" spans="1:6">
      <c r="A471" s="48"/>
      <c r="B471" s="48"/>
      <c r="C471" s="48"/>
      <c r="D471" s="49">
        <f t="shared" si="8"/>
        <v>0</v>
      </c>
      <c r="E471" s="48"/>
      <c r="F471" s="50"/>
    </row>
    <row r="472" spans="1:6">
      <c r="A472" s="48"/>
      <c r="B472" s="48"/>
      <c r="C472" s="48"/>
      <c r="D472" s="49">
        <f t="shared" si="8"/>
        <v>0</v>
      </c>
      <c r="E472" s="48"/>
      <c r="F472" s="50"/>
    </row>
    <row r="473" spans="1:6">
      <c r="A473" s="48"/>
      <c r="B473" s="48"/>
      <c r="C473" s="48"/>
      <c r="D473" s="49">
        <f t="shared" si="8"/>
        <v>0</v>
      </c>
      <c r="E473" s="48"/>
      <c r="F473" s="50"/>
    </row>
    <row r="474" spans="1:6">
      <c r="A474" s="48"/>
      <c r="B474" s="48"/>
      <c r="C474" s="48"/>
      <c r="D474" s="49">
        <f t="shared" si="8"/>
        <v>0</v>
      </c>
      <c r="E474" s="48"/>
      <c r="F474" s="50"/>
    </row>
    <row r="475" spans="1:6">
      <c r="A475" s="48"/>
      <c r="B475" s="48"/>
      <c r="C475" s="48"/>
      <c r="D475" s="49">
        <f t="shared" si="8"/>
        <v>0</v>
      </c>
      <c r="E475" s="48"/>
      <c r="F475" s="50"/>
    </row>
    <row r="476" spans="1:6">
      <c r="A476" s="48"/>
      <c r="B476" s="48"/>
      <c r="C476" s="48"/>
      <c r="D476" s="49">
        <f t="shared" si="8"/>
        <v>0</v>
      </c>
      <c r="E476" s="48"/>
      <c r="F476" s="50"/>
    </row>
    <row r="477" spans="1:6">
      <c r="A477" s="48"/>
      <c r="B477" s="48"/>
      <c r="C477" s="48"/>
      <c r="D477" s="49">
        <f t="shared" si="8"/>
        <v>0</v>
      </c>
      <c r="E477" s="48"/>
      <c r="F477" s="50"/>
    </row>
    <row r="478" spans="1:6">
      <c r="A478" s="48"/>
      <c r="B478" s="48"/>
      <c r="C478" s="48"/>
      <c r="D478" s="49">
        <f t="shared" si="8"/>
        <v>0</v>
      </c>
      <c r="E478" s="48"/>
      <c r="F478" s="50"/>
    </row>
    <row r="479" spans="1:6">
      <c r="A479" s="48"/>
      <c r="B479" s="48"/>
      <c r="C479" s="48"/>
      <c r="D479" s="49">
        <f t="shared" si="8"/>
        <v>0</v>
      </c>
      <c r="E479" s="48"/>
      <c r="F479" s="50"/>
    </row>
    <row r="480" spans="1:6">
      <c r="A480" s="48"/>
      <c r="B480" s="48"/>
      <c r="C480" s="48"/>
      <c r="D480" s="49">
        <f t="shared" si="8"/>
        <v>0</v>
      </c>
      <c r="E480" s="48"/>
      <c r="F480" s="50"/>
    </row>
    <row r="481" spans="1:6">
      <c r="A481" s="48"/>
      <c r="B481" s="48"/>
      <c r="C481" s="48"/>
      <c r="D481" s="49">
        <f t="shared" si="8"/>
        <v>0</v>
      </c>
      <c r="E481" s="48"/>
      <c r="F481" s="50"/>
    </row>
    <row r="482" spans="1:6">
      <c r="A482" s="48"/>
      <c r="B482" s="48"/>
      <c r="C482" s="48"/>
      <c r="D482" s="49">
        <f t="shared" si="8"/>
        <v>0</v>
      </c>
      <c r="E482" s="48"/>
      <c r="F482" s="50"/>
    </row>
    <row r="483" spans="1:6">
      <c r="A483" s="48"/>
      <c r="B483" s="48"/>
      <c r="C483" s="48"/>
      <c r="D483" s="49">
        <f t="shared" si="8"/>
        <v>0</v>
      </c>
      <c r="E483" s="48"/>
      <c r="F483" s="50"/>
    </row>
    <row r="484" spans="1:6">
      <c r="A484" s="48"/>
      <c r="B484" s="48"/>
      <c r="C484" s="48"/>
      <c r="D484" s="49">
        <f t="shared" si="8"/>
        <v>0</v>
      </c>
      <c r="E484" s="48"/>
      <c r="F484" s="50"/>
    </row>
    <row r="485" spans="1:6">
      <c r="A485" s="48"/>
      <c r="B485" s="48"/>
      <c r="C485" s="48"/>
      <c r="D485" s="49">
        <f t="shared" si="8"/>
        <v>0</v>
      </c>
      <c r="E485" s="48"/>
      <c r="F485" s="50"/>
    </row>
    <row r="486" spans="1:6">
      <c r="A486" s="48"/>
      <c r="B486" s="48"/>
      <c r="C486" s="48"/>
      <c r="D486" s="49">
        <f t="shared" si="8"/>
        <v>0</v>
      </c>
      <c r="E486" s="48"/>
      <c r="F486" s="50"/>
    </row>
    <row r="487" spans="1:6">
      <c r="A487" s="48"/>
      <c r="B487" s="48"/>
      <c r="C487" s="48"/>
      <c r="D487" s="49">
        <f t="shared" si="8"/>
        <v>0</v>
      </c>
      <c r="E487" s="48"/>
      <c r="F487" s="50"/>
    </row>
    <row r="488" spans="1:6">
      <c r="A488" s="48"/>
      <c r="B488" s="48"/>
      <c r="C488" s="48"/>
      <c r="D488" s="49">
        <f t="shared" si="8"/>
        <v>0</v>
      </c>
      <c r="E488" s="48"/>
      <c r="F488" s="50"/>
    </row>
    <row r="489" spans="1:6">
      <c r="A489" s="48"/>
      <c r="B489" s="48"/>
      <c r="C489" s="48"/>
      <c r="D489" s="49">
        <f t="shared" si="8"/>
        <v>0</v>
      </c>
      <c r="E489" s="48"/>
      <c r="F489" s="50"/>
    </row>
    <row r="490" spans="1:6">
      <c r="A490" s="48"/>
      <c r="B490" s="48"/>
      <c r="C490" s="48"/>
      <c r="D490" s="49">
        <f t="shared" si="8"/>
        <v>0</v>
      </c>
      <c r="E490" s="48"/>
      <c r="F490" s="50"/>
    </row>
    <row r="491" spans="1:6">
      <c r="A491" s="48"/>
      <c r="B491" s="48"/>
      <c r="C491" s="48"/>
      <c r="D491" s="49">
        <f t="shared" si="8"/>
        <v>0</v>
      </c>
      <c r="E491" s="48"/>
      <c r="F491" s="50"/>
    </row>
    <row r="492" spans="1:6">
      <c r="A492" s="48"/>
      <c r="B492" s="48"/>
      <c r="C492" s="48"/>
      <c r="D492" s="49">
        <f t="shared" si="8"/>
        <v>0</v>
      </c>
      <c r="E492" s="48"/>
      <c r="F492" s="50"/>
    </row>
    <row r="493" spans="1:6">
      <c r="A493" s="48"/>
      <c r="B493" s="48"/>
      <c r="C493" s="48"/>
      <c r="D493" s="49">
        <f t="shared" si="8"/>
        <v>0</v>
      </c>
      <c r="E493" s="48"/>
      <c r="F493" s="50"/>
    </row>
    <row r="494" spans="1:6">
      <c r="A494" s="48"/>
      <c r="B494" s="48"/>
      <c r="C494" s="48"/>
      <c r="D494" s="49">
        <f t="shared" si="8"/>
        <v>0</v>
      </c>
      <c r="E494" s="48"/>
      <c r="F494" s="50"/>
    </row>
    <row r="495" spans="1:6">
      <c r="A495" s="48"/>
      <c r="B495" s="48"/>
      <c r="C495" s="48"/>
      <c r="D495" s="49">
        <f t="shared" si="8"/>
        <v>0</v>
      </c>
      <c r="E495" s="48"/>
      <c r="F495" s="50"/>
    </row>
    <row r="496" spans="1:6">
      <c r="A496" s="48"/>
      <c r="B496" s="48"/>
      <c r="C496" s="48"/>
      <c r="D496" s="49">
        <f t="shared" si="8"/>
        <v>0</v>
      </c>
      <c r="E496" s="48"/>
      <c r="F496" s="50"/>
    </row>
    <row r="497" spans="1:6">
      <c r="A497" s="48"/>
      <c r="B497" s="48"/>
      <c r="C497" s="48"/>
      <c r="D497" s="49">
        <f t="shared" si="8"/>
        <v>0</v>
      </c>
      <c r="E497" s="48"/>
      <c r="F497" s="50"/>
    </row>
    <row r="498" spans="1:6">
      <c r="A498" s="48"/>
      <c r="B498" s="48"/>
      <c r="C498" s="48"/>
      <c r="D498" s="49">
        <f t="shared" si="8"/>
        <v>0</v>
      </c>
      <c r="E498" s="48"/>
      <c r="F498" s="50"/>
    </row>
    <row r="499" spans="1:6">
      <c r="A499" s="48"/>
      <c r="B499" s="48"/>
      <c r="C499" s="48"/>
      <c r="D499" s="49">
        <f t="shared" si="8"/>
        <v>0</v>
      </c>
      <c r="E499" s="48"/>
      <c r="F499" s="50"/>
    </row>
    <row r="500" spans="1:6">
      <c r="A500" s="48"/>
      <c r="B500" s="48"/>
      <c r="C500" s="48"/>
      <c r="D500" s="49">
        <f t="shared" si="8"/>
        <v>0</v>
      </c>
      <c r="E500" s="48"/>
      <c r="F500" s="50"/>
    </row>
    <row r="501" spans="1:6">
      <c r="F501" s="45"/>
    </row>
    <row r="502" spans="1:6">
      <c r="F502" s="45"/>
    </row>
    <row r="503" spans="1:6">
      <c r="F503" s="45"/>
    </row>
    <row r="504" spans="1:6">
      <c r="F504" s="45"/>
    </row>
    <row r="505" spans="1:6">
      <c r="F505" s="45"/>
    </row>
    <row r="506" spans="1:6">
      <c r="F506" s="45"/>
    </row>
    <row r="507" spans="1:6">
      <c r="F507" s="45"/>
    </row>
    <row r="508" spans="1:6">
      <c r="F508" s="45"/>
    </row>
    <row r="509" spans="1:6">
      <c r="F509" s="45"/>
    </row>
    <row r="510" spans="1:6">
      <c r="F510" s="45"/>
    </row>
    <row r="511" spans="1:6">
      <c r="F511" s="45"/>
    </row>
    <row r="512" spans="1:6">
      <c r="F512" s="45"/>
    </row>
    <row r="513" spans="6:6">
      <c r="F513" s="45"/>
    </row>
    <row r="514" spans="6:6">
      <c r="F514" s="45"/>
    </row>
    <row r="515" spans="6:6">
      <c r="F515" s="45"/>
    </row>
    <row r="516" spans="6:6">
      <c r="F516" s="45"/>
    </row>
    <row r="517" spans="6:6">
      <c r="F517" s="45"/>
    </row>
    <row r="518" spans="6:6">
      <c r="F518" s="45"/>
    </row>
    <row r="519" spans="6:6">
      <c r="F519" s="45"/>
    </row>
    <row r="520" spans="6:6">
      <c r="F520" s="45"/>
    </row>
    <row r="521" spans="6:6">
      <c r="F521" s="45"/>
    </row>
    <row r="522" spans="6:6">
      <c r="F522" s="45"/>
    </row>
    <row r="523" spans="6:6">
      <c r="F523" s="45"/>
    </row>
    <row r="524" spans="6:6">
      <c r="F524" s="45"/>
    </row>
    <row r="525" spans="6:6">
      <c r="F525" s="45"/>
    </row>
    <row r="526" spans="6:6">
      <c r="F526" s="45"/>
    </row>
    <row r="527" spans="6:6">
      <c r="F527" s="45"/>
    </row>
    <row r="528" spans="6:6">
      <c r="F528" s="45"/>
    </row>
    <row r="529" spans="6:6">
      <c r="F529" s="45"/>
    </row>
    <row r="530" spans="6:6">
      <c r="F530" s="45"/>
    </row>
    <row r="531" spans="6:6">
      <c r="F531" s="45"/>
    </row>
    <row r="532" spans="6:6">
      <c r="F532" s="45"/>
    </row>
    <row r="533" spans="6:6">
      <c r="F533" s="45"/>
    </row>
    <row r="534" spans="6:6">
      <c r="F534" s="45"/>
    </row>
    <row r="535" spans="6:6">
      <c r="F535" s="45"/>
    </row>
    <row r="536" spans="6:6">
      <c r="F536" s="45"/>
    </row>
    <row r="537" spans="6:6">
      <c r="F537" s="45"/>
    </row>
    <row r="538" spans="6:6">
      <c r="F538" s="45"/>
    </row>
    <row r="539" spans="6:6">
      <c r="F539" s="45"/>
    </row>
    <row r="540" spans="6:6">
      <c r="F540" s="45"/>
    </row>
    <row r="541" spans="6:6">
      <c r="F541" s="45"/>
    </row>
    <row r="542" spans="6:6">
      <c r="F542" s="45"/>
    </row>
    <row r="543" spans="6:6">
      <c r="F543" s="45"/>
    </row>
    <row r="544" spans="6:6">
      <c r="F544" s="45"/>
    </row>
    <row r="545" spans="6:6">
      <c r="F545" s="45"/>
    </row>
    <row r="546" spans="6:6">
      <c r="F546" s="45"/>
    </row>
    <row r="547" spans="6:6">
      <c r="F547" s="45"/>
    </row>
    <row r="548" spans="6:6">
      <c r="F548" s="45"/>
    </row>
    <row r="549" spans="6:6">
      <c r="F549" s="45"/>
    </row>
    <row r="550" spans="6:6">
      <c r="F550" s="45"/>
    </row>
    <row r="551" spans="6:6">
      <c r="F551" s="45"/>
    </row>
    <row r="552" spans="6:6">
      <c r="F552" s="45"/>
    </row>
    <row r="553" spans="6:6">
      <c r="F553" s="45"/>
    </row>
    <row r="554" spans="6:6">
      <c r="F554" s="45"/>
    </row>
    <row r="555" spans="6:6">
      <c r="F555" s="45"/>
    </row>
    <row r="556" spans="6:6">
      <c r="F556" s="45"/>
    </row>
    <row r="557" spans="6:6">
      <c r="F557" s="45"/>
    </row>
    <row r="558" spans="6:6">
      <c r="F558" s="45"/>
    </row>
    <row r="559" spans="6:6">
      <c r="F559" s="45"/>
    </row>
    <row r="560" spans="6:6">
      <c r="F560" s="45"/>
    </row>
    <row r="561" spans="6:6">
      <c r="F561" s="45"/>
    </row>
    <row r="562" spans="6:6">
      <c r="F562" s="45"/>
    </row>
    <row r="563" spans="6:6">
      <c r="F563" s="45"/>
    </row>
    <row r="564" spans="6:6">
      <c r="F564" s="45"/>
    </row>
    <row r="565" spans="6:6">
      <c r="F565" s="45"/>
    </row>
    <row r="566" spans="6:6">
      <c r="F566" s="45"/>
    </row>
    <row r="567" spans="6:6">
      <c r="F567" s="45"/>
    </row>
    <row r="568" spans="6:6">
      <c r="F568" s="45"/>
    </row>
    <row r="569" spans="6:6">
      <c r="F569" s="45"/>
    </row>
    <row r="570" spans="6:6">
      <c r="F570" s="45"/>
    </row>
    <row r="571" spans="6:6">
      <c r="F571" s="45"/>
    </row>
    <row r="572" spans="6:6">
      <c r="F572" s="45"/>
    </row>
    <row r="573" spans="6:6">
      <c r="F573" s="45"/>
    </row>
    <row r="574" spans="6:6">
      <c r="F574" s="45"/>
    </row>
    <row r="575" spans="6:6">
      <c r="F575" s="45"/>
    </row>
    <row r="576" spans="6:6">
      <c r="F576" s="45"/>
    </row>
    <row r="577" spans="6:6">
      <c r="F577" s="45"/>
    </row>
    <row r="578" spans="6:6">
      <c r="F578" s="45"/>
    </row>
    <row r="579" spans="6:6">
      <c r="F579" s="45"/>
    </row>
    <row r="580" spans="6:6">
      <c r="F580" s="45"/>
    </row>
    <row r="581" spans="6:6">
      <c r="F581" s="45"/>
    </row>
    <row r="582" spans="6:6">
      <c r="F582" s="45"/>
    </row>
    <row r="583" spans="6:6">
      <c r="F583" s="45"/>
    </row>
    <row r="584" spans="6:6">
      <c r="F584" s="45"/>
    </row>
    <row r="585" spans="6:6">
      <c r="F585" s="45"/>
    </row>
    <row r="586" spans="6:6">
      <c r="F586" s="45"/>
    </row>
    <row r="587" spans="6:6">
      <c r="F587" s="45"/>
    </row>
    <row r="588" spans="6:6">
      <c r="F588" s="45"/>
    </row>
    <row r="589" spans="6:6">
      <c r="F589" s="45"/>
    </row>
    <row r="590" spans="6:6">
      <c r="F590" s="45"/>
    </row>
    <row r="591" spans="6:6">
      <c r="F591" s="45"/>
    </row>
    <row r="592" spans="6:6">
      <c r="F592" s="45"/>
    </row>
    <row r="593" spans="6:6">
      <c r="F593" s="45"/>
    </row>
    <row r="594" spans="6:6">
      <c r="F594" s="45"/>
    </row>
    <row r="595" spans="6:6">
      <c r="F595" s="45"/>
    </row>
    <row r="596" spans="6:6">
      <c r="F596" s="45"/>
    </row>
    <row r="597" spans="6:6">
      <c r="F597" s="45"/>
    </row>
    <row r="598" spans="6:6">
      <c r="F598" s="45"/>
    </row>
    <row r="599" spans="6:6">
      <c r="F599" s="45"/>
    </row>
    <row r="600" spans="6:6">
      <c r="F600" s="45"/>
    </row>
    <row r="601" spans="6:6">
      <c r="F601" s="45"/>
    </row>
    <row r="602" spans="6:6">
      <c r="F602" s="45"/>
    </row>
    <row r="603" spans="6:6">
      <c r="F603" s="45"/>
    </row>
    <row r="604" spans="6:6">
      <c r="F604" s="45"/>
    </row>
    <row r="605" spans="6:6">
      <c r="F605" s="45"/>
    </row>
    <row r="606" spans="6:6">
      <c r="F606" s="45"/>
    </row>
    <row r="607" spans="6:6">
      <c r="F607" s="45"/>
    </row>
    <row r="608" spans="6:6">
      <c r="F608" s="45"/>
    </row>
    <row r="609" spans="6:6">
      <c r="F609" s="45"/>
    </row>
    <row r="610" spans="6:6">
      <c r="F610" s="45"/>
    </row>
    <row r="611" spans="6:6">
      <c r="F611" s="45"/>
    </row>
    <row r="612" spans="6:6">
      <c r="F612" s="45"/>
    </row>
    <row r="613" spans="6:6">
      <c r="F613" s="45"/>
    </row>
    <row r="614" spans="6:6">
      <c r="F614" s="45"/>
    </row>
    <row r="615" spans="6:6">
      <c r="F615" s="45"/>
    </row>
    <row r="616" spans="6:6">
      <c r="F616" s="45"/>
    </row>
    <row r="617" spans="6:6">
      <c r="F617" s="45"/>
    </row>
    <row r="618" spans="6:6">
      <c r="F618" s="45"/>
    </row>
    <row r="619" spans="6:6">
      <c r="F619" s="45"/>
    </row>
    <row r="620" spans="6:6">
      <c r="F620" s="45"/>
    </row>
    <row r="621" spans="6:6">
      <c r="F621" s="45"/>
    </row>
    <row r="622" spans="6:6">
      <c r="F622" s="45"/>
    </row>
    <row r="623" spans="6:6">
      <c r="F623" s="45"/>
    </row>
    <row r="624" spans="6:6">
      <c r="F624" s="45"/>
    </row>
    <row r="625" spans="6:6">
      <c r="F625" s="45"/>
    </row>
    <row r="626" spans="6:6">
      <c r="F626" s="45"/>
    </row>
    <row r="627" spans="6:6">
      <c r="F627" s="45"/>
    </row>
    <row r="628" spans="6:6">
      <c r="F628" s="45"/>
    </row>
    <row r="629" spans="6:6">
      <c r="F629" s="45"/>
    </row>
    <row r="630" spans="6:6">
      <c r="F630" s="45"/>
    </row>
    <row r="631" spans="6:6">
      <c r="F631" s="45"/>
    </row>
    <row r="632" spans="6:6">
      <c r="F632" s="45"/>
    </row>
    <row r="633" spans="6:6">
      <c r="F633" s="45"/>
    </row>
    <row r="634" spans="6:6">
      <c r="F634" s="45"/>
    </row>
    <row r="635" spans="6:6">
      <c r="F635" s="45"/>
    </row>
    <row r="636" spans="6:6">
      <c r="F636" s="45"/>
    </row>
    <row r="637" spans="6:6">
      <c r="F637" s="45"/>
    </row>
    <row r="638" spans="6:6">
      <c r="F638" s="45"/>
    </row>
    <row r="639" spans="6:6">
      <c r="F639" s="45"/>
    </row>
    <row r="640" spans="6:6">
      <c r="F640" s="45"/>
    </row>
    <row r="641" spans="6:6">
      <c r="F641" s="45"/>
    </row>
    <row r="642" spans="6:6">
      <c r="F642" s="45"/>
    </row>
    <row r="643" spans="6:6">
      <c r="F643" s="45"/>
    </row>
    <row r="644" spans="6:6">
      <c r="F644" s="45"/>
    </row>
    <row r="645" spans="6:6">
      <c r="F645" s="45"/>
    </row>
    <row r="646" spans="6:6">
      <c r="F646" s="45"/>
    </row>
    <row r="647" spans="6:6">
      <c r="F647" s="45"/>
    </row>
    <row r="648" spans="6:6">
      <c r="F648" s="45"/>
    </row>
    <row r="649" spans="6:6">
      <c r="F649" s="45"/>
    </row>
    <row r="650" spans="6:6">
      <c r="F650" s="45"/>
    </row>
    <row r="651" spans="6:6">
      <c r="F651" s="45"/>
    </row>
    <row r="652" spans="6:6">
      <c r="F652" s="45"/>
    </row>
    <row r="653" spans="6:6">
      <c r="F653" s="45"/>
    </row>
    <row r="654" spans="6:6">
      <c r="F654" s="45"/>
    </row>
    <row r="655" spans="6:6">
      <c r="F655" s="45"/>
    </row>
    <row r="656" spans="6:6">
      <c r="F656" s="45"/>
    </row>
    <row r="657" spans="6:6">
      <c r="F657" s="45"/>
    </row>
    <row r="658" spans="6:6">
      <c r="F658" s="45"/>
    </row>
    <row r="659" spans="6:6">
      <c r="F659" s="45"/>
    </row>
    <row r="660" spans="6:6">
      <c r="F660" s="45"/>
    </row>
    <row r="661" spans="6:6">
      <c r="F661" s="45"/>
    </row>
    <row r="662" spans="6:6">
      <c r="F662" s="45"/>
    </row>
    <row r="663" spans="6:6">
      <c r="F663" s="45"/>
    </row>
    <row r="664" spans="6:6">
      <c r="F664" s="45"/>
    </row>
    <row r="665" spans="6:6">
      <c r="F665" s="45"/>
    </row>
    <row r="666" spans="6:6">
      <c r="F666" s="45"/>
    </row>
    <row r="667" spans="6:6">
      <c r="F667" s="45"/>
    </row>
    <row r="668" spans="6:6">
      <c r="F668" s="45"/>
    </row>
    <row r="669" spans="6:6">
      <c r="F669" s="45"/>
    </row>
    <row r="670" spans="6:6">
      <c r="F670" s="45"/>
    </row>
    <row r="671" spans="6:6">
      <c r="F671" s="45"/>
    </row>
    <row r="672" spans="6:6">
      <c r="F672" s="45"/>
    </row>
    <row r="673" spans="6:6">
      <c r="F673" s="45"/>
    </row>
    <row r="674" spans="6:6">
      <c r="F674" s="45"/>
    </row>
    <row r="675" spans="6:6">
      <c r="F675" s="45"/>
    </row>
    <row r="676" spans="6:6">
      <c r="F676" s="45"/>
    </row>
    <row r="677" spans="6:6">
      <c r="F677" s="45"/>
    </row>
    <row r="678" spans="6:6">
      <c r="F678" s="45"/>
    </row>
    <row r="679" spans="6:6">
      <c r="F679" s="45"/>
    </row>
    <row r="680" spans="6:6">
      <c r="F680" s="45"/>
    </row>
    <row r="681" spans="6:6">
      <c r="F681" s="45"/>
    </row>
    <row r="682" spans="6:6">
      <c r="F682" s="45"/>
    </row>
    <row r="683" spans="6:6">
      <c r="F683" s="45"/>
    </row>
    <row r="684" spans="6:6">
      <c r="F684" s="45"/>
    </row>
    <row r="685" spans="6:6">
      <c r="F685" s="45"/>
    </row>
    <row r="686" spans="6:6">
      <c r="F686" s="45"/>
    </row>
    <row r="687" spans="6:6">
      <c r="F687" s="45"/>
    </row>
    <row r="688" spans="6:6">
      <c r="F688" s="45"/>
    </row>
    <row r="689" spans="6:6">
      <c r="F689" s="45"/>
    </row>
    <row r="690" spans="6:6">
      <c r="F690" s="45"/>
    </row>
    <row r="691" spans="6:6">
      <c r="F691" s="45"/>
    </row>
    <row r="692" spans="6:6">
      <c r="F692" s="45"/>
    </row>
    <row r="693" spans="6:6">
      <c r="F693" s="45"/>
    </row>
    <row r="694" spans="6:6">
      <c r="F694" s="45"/>
    </row>
    <row r="695" spans="6:6">
      <c r="F695" s="45"/>
    </row>
    <row r="696" spans="6:6">
      <c r="F696" s="45"/>
    </row>
    <row r="697" spans="6:6">
      <c r="F697" s="45"/>
    </row>
    <row r="698" spans="6:6">
      <c r="F698" s="45"/>
    </row>
    <row r="699" spans="6:6">
      <c r="F699" s="45"/>
    </row>
    <row r="700" spans="6:6">
      <c r="F700" s="45"/>
    </row>
    <row r="701" spans="6:6">
      <c r="F701" s="45"/>
    </row>
    <row r="702" spans="6:6">
      <c r="F702" s="45"/>
    </row>
    <row r="703" spans="6:6">
      <c r="F703" s="45"/>
    </row>
    <row r="704" spans="6:6">
      <c r="F704" s="45"/>
    </row>
    <row r="705" spans="6:6">
      <c r="F705" s="45"/>
    </row>
    <row r="706" spans="6:6">
      <c r="F706" s="45"/>
    </row>
    <row r="707" spans="6:6">
      <c r="F707" s="45"/>
    </row>
    <row r="708" spans="6:6">
      <c r="F708" s="45"/>
    </row>
    <row r="709" spans="6:6">
      <c r="F709" s="45"/>
    </row>
    <row r="710" spans="6:6">
      <c r="F710" s="45"/>
    </row>
    <row r="711" spans="6:6">
      <c r="F711" s="45"/>
    </row>
    <row r="712" spans="6:6">
      <c r="F712" s="45"/>
    </row>
    <row r="713" spans="6:6">
      <c r="F713" s="45"/>
    </row>
    <row r="714" spans="6:6">
      <c r="F714" s="45"/>
    </row>
    <row r="715" spans="6:6">
      <c r="F715" s="45"/>
    </row>
    <row r="716" spans="6:6">
      <c r="F716" s="45"/>
    </row>
    <row r="717" spans="6:6">
      <c r="F717" s="45"/>
    </row>
    <row r="718" spans="6:6">
      <c r="F718" s="45"/>
    </row>
    <row r="719" spans="6:6">
      <c r="F719" s="45"/>
    </row>
    <row r="720" spans="6:6">
      <c r="F720" s="45"/>
    </row>
    <row r="721" spans="6:6">
      <c r="F721" s="45"/>
    </row>
    <row r="722" spans="6:6">
      <c r="F722" s="45"/>
    </row>
    <row r="723" spans="6:6">
      <c r="F723" s="45"/>
    </row>
    <row r="724" spans="6:6">
      <c r="F724" s="45"/>
    </row>
    <row r="725" spans="6:6">
      <c r="F725" s="45"/>
    </row>
    <row r="726" spans="6:6">
      <c r="F726" s="45"/>
    </row>
    <row r="727" spans="6:6">
      <c r="F727" s="45"/>
    </row>
    <row r="728" spans="6:6">
      <c r="F728" s="45"/>
    </row>
    <row r="729" spans="6:6">
      <c r="F729" s="45"/>
    </row>
    <row r="730" spans="6:6">
      <c r="F730" s="45"/>
    </row>
    <row r="731" spans="6:6">
      <c r="F731" s="45"/>
    </row>
    <row r="732" spans="6:6">
      <c r="F732" s="45"/>
    </row>
    <row r="733" spans="6:6">
      <c r="F733" s="45"/>
    </row>
    <row r="734" spans="6:6">
      <c r="F734" s="45"/>
    </row>
    <row r="735" spans="6:6">
      <c r="F735" s="45"/>
    </row>
    <row r="736" spans="6:6">
      <c r="F736" s="45"/>
    </row>
    <row r="737" spans="6:6">
      <c r="F737" s="45"/>
    </row>
    <row r="738" spans="6:6">
      <c r="F738" s="45"/>
    </row>
    <row r="739" spans="6:6">
      <c r="F739" s="45"/>
    </row>
    <row r="740" spans="6:6">
      <c r="F740" s="45"/>
    </row>
    <row r="741" spans="6:6">
      <c r="F741" s="45"/>
    </row>
    <row r="742" spans="6:6">
      <c r="F742" s="45"/>
    </row>
    <row r="743" spans="6:6">
      <c r="F743" s="45"/>
    </row>
    <row r="744" spans="6:6">
      <c r="F744" s="45"/>
    </row>
    <row r="745" spans="6:6">
      <c r="F745" s="45"/>
    </row>
    <row r="746" spans="6:6">
      <c r="F746" s="45"/>
    </row>
    <row r="747" spans="6:6">
      <c r="F747" s="45"/>
    </row>
    <row r="748" spans="6:6">
      <c r="F748" s="45"/>
    </row>
    <row r="749" spans="6:6">
      <c r="F749" s="45"/>
    </row>
    <row r="750" spans="6:6">
      <c r="F750" s="45"/>
    </row>
    <row r="751" spans="6:6">
      <c r="F751" s="45"/>
    </row>
    <row r="752" spans="6:6">
      <c r="F752" s="45"/>
    </row>
    <row r="753" spans="6:6">
      <c r="F753" s="45"/>
    </row>
    <row r="754" spans="6:6">
      <c r="F754" s="45"/>
    </row>
    <row r="755" spans="6:6">
      <c r="F755" s="45"/>
    </row>
    <row r="756" spans="6:6">
      <c r="F756" s="45"/>
    </row>
    <row r="757" spans="6:6">
      <c r="F757" s="45"/>
    </row>
    <row r="758" spans="6:6">
      <c r="F758" s="45"/>
    </row>
    <row r="759" spans="6:6">
      <c r="F759" s="45"/>
    </row>
    <row r="760" spans="6:6">
      <c r="F760" s="45"/>
    </row>
    <row r="761" spans="6:6">
      <c r="F761" s="45"/>
    </row>
    <row r="762" spans="6:6">
      <c r="F762" s="45"/>
    </row>
    <row r="763" spans="6:6">
      <c r="F763" s="45"/>
    </row>
    <row r="764" spans="6:6">
      <c r="F764" s="45"/>
    </row>
    <row r="765" spans="6:6">
      <c r="F765" s="45"/>
    </row>
    <row r="766" spans="6:6">
      <c r="F766" s="45"/>
    </row>
    <row r="767" spans="6:6">
      <c r="F767" s="45"/>
    </row>
    <row r="768" spans="6:6">
      <c r="F768" s="45"/>
    </row>
    <row r="769" spans="6:6">
      <c r="F769" s="45"/>
    </row>
    <row r="770" spans="6:6">
      <c r="F770" s="45"/>
    </row>
    <row r="771" spans="6:6">
      <c r="F771" s="45"/>
    </row>
    <row r="772" spans="6:6">
      <c r="F772" s="45"/>
    </row>
    <row r="773" spans="6:6">
      <c r="F773" s="45"/>
    </row>
    <row r="774" spans="6:6">
      <c r="F774" s="45"/>
    </row>
    <row r="775" spans="6:6">
      <c r="F775" s="45"/>
    </row>
    <row r="776" spans="6:6">
      <c r="F776" s="45"/>
    </row>
    <row r="777" spans="6:6">
      <c r="F777" s="45"/>
    </row>
    <row r="778" spans="6:6">
      <c r="F778" s="45"/>
    </row>
    <row r="779" spans="6:6">
      <c r="F779" s="45"/>
    </row>
    <row r="780" spans="6:6">
      <c r="F780" s="45"/>
    </row>
    <row r="781" spans="6:6">
      <c r="F781" s="45"/>
    </row>
    <row r="782" spans="6:6">
      <c r="F782" s="45"/>
    </row>
    <row r="783" spans="6:6">
      <c r="F783" s="45"/>
    </row>
    <row r="784" spans="6:6">
      <c r="F784" s="45"/>
    </row>
    <row r="785" spans="6:6">
      <c r="F785" s="45"/>
    </row>
    <row r="786" spans="6:6">
      <c r="F786" s="45"/>
    </row>
    <row r="787" spans="6:6">
      <c r="F787" s="45"/>
    </row>
    <row r="788" spans="6:6">
      <c r="F788" s="45"/>
    </row>
    <row r="789" spans="6:6">
      <c r="F789" s="45"/>
    </row>
    <row r="790" spans="6:6">
      <c r="F790" s="45"/>
    </row>
    <row r="791" spans="6:6">
      <c r="F791" s="45"/>
    </row>
    <row r="792" spans="6:6">
      <c r="F792" s="45"/>
    </row>
    <row r="793" spans="6:6">
      <c r="F793" s="45"/>
    </row>
    <row r="794" spans="6:6">
      <c r="F794" s="45"/>
    </row>
    <row r="795" spans="6:6">
      <c r="F795" s="45"/>
    </row>
    <row r="796" spans="6:6">
      <c r="F796" s="45"/>
    </row>
    <row r="797" spans="6:6">
      <c r="F797" s="45"/>
    </row>
    <row r="798" spans="6:6">
      <c r="F798" s="45"/>
    </row>
    <row r="799" spans="6:6">
      <c r="F799" s="45"/>
    </row>
    <row r="800" spans="6:6">
      <c r="F800" s="45"/>
    </row>
    <row r="801" spans="6:6">
      <c r="F801" s="45"/>
    </row>
    <row r="802" spans="6:6">
      <c r="F802" s="45"/>
    </row>
    <row r="803" spans="6:6">
      <c r="F803" s="45"/>
    </row>
    <row r="804" spans="6:6">
      <c r="F804" s="45"/>
    </row>
    <row r="805" spans="6:6">
      <c r="F805" s="45"/>
    </row>
    <row r="806" spans="6:6">
      <c r="F806" s="45"/>
    </row>
    <row r="807" spans="6:6">
      <c r="F807" s="45"/>
    </row>
    <row r="808" spans="6:6">
      <c r="F808" s="45"/>
    </row>
    <row r="809" spans="6:6">
      <c r="F809" s="45"/>
    </row>
    <row r="810" spans="6:6">
      <c r="F810" s="45"/>
    </row>
    <row r="811" spans="6:6">
      <c r="F811" s="45"/>
    </row>
    <row r="812" spans="6:6">
      <c r="F812" s="45"/>
    </row>
    <row r="813" spans="6:6">
      <c r="F813" s="45"/>
    </row>
    <row r="814" spans="6:6">
      <c r="F814" s="45"/>
    </row>
    <row r="815" spans="6:6">
      <c r="F815" s="45"/>
    </row>
    <row r="816" spans="6:6">
      <c r="F816" s="45"/>
    </row>
    <row r="817" spans="6:6">
      <c r="F817" s="45"/>
    </row>
    <row r="818" spans="6:6">
      <c r="F818" s="45"/>
    </row>
    <row r="819" spans="6:6">
      <c r="F819" s="45"/>
    </row>
    <row r="820" spans="6:6">
      <c r="F820" s="45"/>
    </row>
    <row r="821" spans="6:6">
      <c r="F821" s="45"/>
    </row>
    <row r="822" spans="6:6">
      <c r="F822" s="45"/>
    </row>
    <row r="823" spans="6:6">
      <c r="F823" s="45"/>
    </row>
    <row r="824" spans="6:6">
      <c r="F824" s="45"/>
    </row>
    <row r="825" spans="6:6">
      <c r="F825" s="45"/>
    </row>
    <row r="826" spans="6:6">
      <c r="F826" s="45"/>
    </row>
    <row r="827" spans="6:6">
      <c r="F827" s="45"/>
    </row>
    <row r="828" spans="6:6">
      <c r="F828" s="45"/>
    </row>
    <row r="829" spans="6:6">
      <c r="F829" s="45"/>
    </row>
    <row r="830" spans="6:6">
      <c r="F830" s="45"/>
    </row>
    <row r="831" spans="6:6">
      <c r="F831" s="45"/>
    </row>
    <row r="832" spans="6:6">
      <c r="F832" s="45"/>
    </row>
    <row r="833" spans="6:6">
      <c r="F833" s="45"/>
    </row>
    <row r="834" spans="6:6">
      <c r="F834" s="45"/>
    </row>
    <row r="835" spans="6:6">
      <c r="F835" s="45"/>
    </row>
    <row r="836" spans="6:6">
      <c r="F836" s="45"/>
    </row>
    <row r="837" spans="6:6">
      <c r="F837" s="45"/>
    </row>
    <row r="838" spans="6:6">
      <c r="F838" s="45"/>
    </row>
    <row r="839" spans="6:6">
      <c r="F839" s="45"/>
    </row>
    <row r="840" spans="6:6">
      <c r="F840" s="45"/>
    </row>
    <row r="841" spans="6:6">
      <c r="F841" s="45"/>
    </row>
    <row r="842" spans="6:6">
      <c r="F842" s="45"/>
    </row>
    <row r="843" spans="6:6">
      <c r="F843" s="45"/>
    </row>
    <row r="844" spans="6:6">
      <c r="F844" s="45"/>
    </row>
    <row r="845" spans="6:6">
      <c r="F845" s="45"/>
    </row>
    <row r="846" spans="6:6">
      <c r="F846" s="45"/>
    </row>
    <row r="847" spans="6:6">
      <c r="F847" s="45"/>
    </row>
    <row r="848" spans="6:6">
      <c r="F848" s="45"/>
    </row>
    <row r="849" spans="6:6">
      <c r="F849" s="45"/>
    </row>
    <row r="850" spans="6:6">
      <c r="F850" s="45"/>
    </row>
    <row r="851" spans="6:6">
      <c r="F851" s="45"/>
    </row>
    <row r="852" spans="6:6">
      <c r="F852" s="45"/>
    </row>
    <row r="853" spans="6:6">
      <c r="F853" s="45"/>
    </row>
    <row r="854" spans="6:6">
      <c r="F854" s="45"/>
    </row>
    <row r="855" spans="6:6">
      <c r="F855" s="45"/>
    </row>
    <row r="856" spans="6:6">
      <c r="F856" s="45"/>
    </row>
    <row r="857" spans="6:6">
      <c r="F857" s="45"/>
    </row>
    <row r="858" spans="6:6">
      <c r="F858" s="45"/>
    </row>
    <row r="859" spans="6:6">
      <c r="F859" s="45"/>
    </row>
    <row r="860" spans="6:6">
      <c r="F860" s="45"/>
    </row>
    <row r="861" spans="6:6">
      <c r="F861" s="45"/>
    </row>
    <row r="862" spans="6:6">
      <c r="F862" s="45"/>
    </row>
    <row r="863" spans="6:6">
      <c r="F863" s="45"/>
    </row>
    <row r="864" spans="6:6">
      <c r="F864" s="45"/>
    </row>
    <row r="865" spans="6:6">
      <c r="F865" s="45"/>
    </row>
    <row r="866" spans="6:6">
      <c r="F866" s="45"/>
    </row>
    <row r="867" spans="6:6">
      <c r="F867" s="45"/>
    </row>
    <row r="868" spans="6:6">
      <c r="F868" s="45"/>
    </row>
    <row r="869" spans="6:6">
      <c r="F869" s="45"/>
    </row>
    <row r="870" spans="6:6">
      <c r="F870" s="45"/>
    </row>
    <row r="871" spans="6:6">
      <c r="F871" s="45"/>
    </row>
    <row r="872" spans="6:6">
      <c r="F872" s="45"/>
    </row>
    <row r="873" spans="6:6">
      <c r="F873" s="45"/>
    </row>
    <row r="874" spans="6:6">
      <c r="F874" s="45"/>
    </row>
    <row r="875" spans="6:6">
      <c r="F875" s="45"/>
    </row>
    <row r="876" spans="6:6">
      <c r="F876" s="45"/>
    </row>
    <row r="877" spans="6:6">
      <c r="F877" s="45"/>
    </row>
    <row r="878" spans="6:6">
      <c r="F878" s="45"/>
    </row>
    <row r="879" spans="6:6">
      <c r="F879" s="45"/>
    </row>
    <row r="880" spans="6:6">
      <c r="F880" s="45"/>
    </row>
    <row r="881" spans="6:6">
      <c r="F881" s="45"/>
    </row>
    <row r="882" spans="6:6">
      <c r="F882" s="45"/>
    </row>
    <row r="883" spans="6:6">
      <c r="F883" s="45"/>
    </row>
    <row r="884" spans="6:6">
      <c r="F884" s="45"/>
    </row>
    <row r="885" spans="6:6">
      <c r="F885" s="45"/>
    </row>
    <row r="886" spans="6:6">
      <c r="F886" s="45"/>
    </row>
    <row r="887" spans="6:6">
      <c r="F887" s="45"/>
    </row>
    <row r="888" spans="6:6">
      <c r="F888" s="45"/>
    </row>
    <row r="889" spans="6:6">
      <c r="F889" s="45"/>
    </row>
    <row r="890" spans="6:6">
      <c r="F890" s="45"/>
    </row>
    <row r="891" spans="6:6">
      <c r="F891" s="45"/>
    </row>
    <row r="892" spans="6:6">
      <c r="F892" s="45"/>
    </row>
    <row r="893" spans="6:6">
      <c r="F893" s="45"/>
    </row>
    <row r="894" spans="6:6">
      <c r="F894" s="45"/>
    </row>
    <row r="895" spans="6:6">
      <c r="F895" s="45"/>
    </row>
    <row r="896" spans="6:6">
      <c r="F896" s="45"/>
    </row>
    <row r="897" spans="6:6">
      <c r="F897" s="45"/>
    </row>
    <row r="898" spans="6:6">
      <c r="F898" s="45"/>
    </row>
    <row r="899" spans="6:6">
      <c r="F899" s="45"/>
    </row>
    <row r="900" spans="6:6">
      <c r="F900" s="45"/>
    </row>
    <row r="901" spans="6:6">
      <c r="F901" s="45"/>
    </row>
    <row r="902" spans="6:6">
      <c r="F902" s="45"/>
    </row>
    <row r="903" spans="6:6">
      <c r="F903" s="45"/>
    </row>
    <row r="904" spans="6:6">
      <c r="F904" s="45"/>
    </row>
    <row r="905" spans="6:6">
      <c r="F905" s="45"/>
    </row>
    <row r="906" spans="6:6">
      <c r="F906" s="45"/>
    </row>
    <row r="907" spans="6:6">
      <c r="F907" s="45"/>
    </row>
    <row r="908" spans="6:6">
      <c r="F908" s="45"/>
    </row>
    <row r="909" spans="6:6">
      <c r="F909" s="45"/>
    </row>
    <row r="910" spans="6:6">
      <c r="F910" s="45"/>
    </row>
    <row r="911" spans="6:6">
      <c r="F911" s="45"/>
    </row>
    <row r="912" spans="6:6">
      <c r="F912" s="45"/>
    </row>
    <row r="913" spans="6:6">
      <c r="F913" s="45"/>
    </row>
    <row r="914" spans="6:6">
      <c r="F914" s="45"/>
    </row>
    <row r="915" spans="6:6">
      <c r="F915" s="45"/>
    </row>
    <row r="916" spans="6:6">
      <c r="F916" s="45"/>
    </row>
    <row r="917" spans="6:6">
      <c r="F917" s="45"/>
    </row>
    <row r="918" spans="6:6">
      <c r="F918" s="45"/>
    </row>
    <row r="919" spans="6:6">
      <c r="F919" s="45"/>
    </row>
    <row r="920" spans="6:6">
      <c r="F920" s="45"/>
    </row>
    <row r="921" spans="6:6">
      <c r="F921" s="45"/>
    </row>
    <row r="922" spans="6:6">
      <c r="F922" s="45"/>
    </row>
    <row r="923" spans="6:6">
      <c r="F923" s="45"/>
    </row>
    <row r="924" spans="6:6">
      <c r="F924" s="45"/>
    </row>
    <row r="925" spans="6:6">
      <c r="F925" s="45"/>
    </row>
    <row r="926" spans="6:6">
      <c r="F926" s="45"/>
    </row>
    <row r="927" spans="6:6">
      <c r="F927" s="45"/>
    </row>
    <row r="928" spans="6:6">
      <c r="F928" s="45"/>
    </row>
    <row r="929" spans="6:6">
      <c r="F929" s="45"/>
    </row>
    <row r="930" spans="6:6">
      <c r="F930" s="45"/>
    </row>
    <row r="931" spans="6:6">
      <c r="F931" s="45"/>
    </row>
    <row r="932" spans="6:6">
      <c r="F932" s="45"/>
    </row>
    <row r="933" spans="6:6">
      <c r="F933" s="45"/>
    </row>
    <row r="934" spans="6:6">
      <c r="F934" s="45"/>
    </row>
    <row r="935" spans="6:6">
      <c r="F935" s="45"/>
    </row>
    <row r="936" spans="6:6">
      <c r="F936" s="45"/>
    </row>
    <row r="937" spans="6:6">
      <c r="F937" s="45"/>
    </row>
    <row r="938" spans="6:6">
      <c r="F938" s="45"/>
    </row>
    <row r="939" spans="6:6">
      <c r="F939" s="45"/>
    </row>
    <row r="940" spans="6:6">
      <c r="F940" s="45"/>
    </row>
    <row r="941" spans="6:6">
      <c r="F941" s="45"/>
    </row>
    <row r="942" spans="6:6">
      <c r="F942" s="45"/>
    </row>
    <row r="943" spans="6:6">
      <c r="F943" s="45"/>
    </row>
    <row r="944" spans="6:6">
      <c r="F944" s="45"/>
    </row>
    <row r="945" spans="6:6">
      <c r="F945" s="45"/>
    </row>
    <row r="946" spans="6:6">
      <c r="F946" s="45"/>
    </row>
    <row r="947" spans="6:6">
      <c r="F947" s="45"/>
    </row>
    <row r="948" spans="6:6">
      <c r="F948" s="45"/>
    </row>
    <row r="949" spans="6:6">
      <c r="F949" s="45"/>
    </row>
    <row r="950" spans="6:6">
      <c r="F950" s="45"/>
    </row>
    <row r="951" spans="6:6">
      <c r="F951" s="45"/>
    </row>
    <row r="952" spans="6:6">
      <c r="F952" s="45"/>
    </row>
    <row r="953" spans="6:6">
      <c r="F953" s="45"/>
    </row>
    <row r="954" spans="6:6">
      <c r="F954" s="45"/>
    </row>
    <row r="955" spans="6:6">
      <c r="F955" s="45"/>
    </row>
    <row r="956" spans="6:6">
      <c r="F956" s="45"/>
    </row>
    <row r="957" spans="6:6">
      <c r="F957" s="45"/>
    </row>
    <row r="958" spans="6:6">
      <c r="F958" s="45"/>
    </row>
    <row r="959" spans="6:6">
      <c r="F959" s="45"/>
    </row>
    <row r="960" spans="6:6">
      <c r="F960" s="45"/>
    </row>
    <row r="961" spans="6:6">
      <c r="F961" s="45"/>
    </row>
    <row r="962" spans="6:6">
      <c r="F962" s="45"/>
    </row>
    <row r="963" spans="6:6">
      <c r="F963" s="45"/>
    </row>
    <row r="964" spans="6:6">
      <c r="F964" s="45"/>
    </row>
    <row r="965" spans="6:6">
      <c r="F965" s="45"/>
    </row>
    <row r="966" spans="6:6">
      <c r="F966" s="45"/>
    </row>
    <row r="967" spans="6:6">
      <c r="F967" s="45"/>
    </row>
    <row r="968" spans="6:6">
      <c r="F968" s="45"/>
    </row>
    <row r="969" spans="6:6">
      <c r="F969" s="45"/>
    </row>
    <row r="970" spans="6:6">
      <c r="F970" s="45"/>
    </row>
    <row r="971" spans="6:6">
      <c r="F971" s="45"/>
    </row>
    <row r="972" spans="6:6">
      <c r="F972" s="45"/>
    </row>
    <row r="973" spans="6:6">
      <c r="F973" s="45"/>
    </row>
    <row r="974" spans="6:6">
      <c r="F974" s="45"/>
    </row>
    <row r="975" spans="6:6">
      <c r="F975" s="45"/>
    </row>
    <row r="976" spans="6:6">
      <c r="F976" s="45"/>
    </row>
    <row r="977" spans="6:6">
      <c r="F977" s="45"/>
    </row>
    <row r="978" spans="6:6">
      <c r="F978" s="45"/>
    </row>
    <row r="979" spans="6:6">
      <c r="F979" s="45"/>
    </row>
    <row r="980" spans="6:6">
      <c r="F980" s="45"/>
    </row>
    <row r="981" spans="6:6">
      <c r="F981" s="45"/>
    </row>
    <row r="982" spans="6:6">
      <c r="F982" s="45"/>
    </row>
    <row r="983" spans="6:6">
      <c r="F983" s="45"/>
    </row>
    <row r="984" spans="6:6">
      <c r="F984" s="45"/>
    </row>
    <row r="985" spans="6:6">
      <c r="F985" s="45"/>
    </row>
    <row r="986" spans="6:6">
      <c r="F986" s="45"/>
    </row>
    <row r="987" spans="6:6">
      <c r="F987" s="45"/>
    </row>
    <row r="988" spans="6:6">
      <c r="F988" s="45"/>
    </row>
    <row r="989" spans="6:6">
      <c r="F989" s="45"/>
    </row>
    <row r="990" spans="6:6">
      <c r="F990" s="45"/>
    </row>
    <row r="991" spans="6:6">
      <c r="F991" s="45"/>
    </row>
    <row r="992" spans="6:6">
      <c r="F992" s="45"/>
    </row>
    <row r="993" spans="6:6">
      <c r="F993" s="45"/>
    </row>
    <row r="994" spans="6:6">
      <c r="F994" s="45"/>
    </row>
    <row r="995" spans="6:6">
      <c r="F995" s="45"/>
    </row>
    <row r="996" spans="6:6">
      <c r="F996" s="45"/>
    </row>
    <row r="997" spans="6:6">
      <c r="F997" s="45"/>
    </row>
    <row r="998" spans="6:6">
      <c r="F998" s="45"/>
    </row>
    <row r="999" spans="6:6">
      <c r="F999" s="45"/>
    </row>
    <row r="1000" spans="6:6">
      <c r="F1000" s="45"/>
    </row>
    <row r="1001" spans="6:6">
      <c r="F1001" s="45"/>
    </row>
    <row r="1002" spans="6:6">
      <c r="F1002" s="45"/>
    </row>
    <row r="1003" spans="6:6">
      <c r="F1003" s="45"/>
    </row>
    <row r="1004" spans="6:6">
      <c r="F1004" s="45"/>
    </row>
    <row r="1005" spans="6:6">
      <c r="F1005" s="45"/>
    </row>
    <row r="1006" spans="6:6">
      <c r="F1006" s="45"/>
    </row>
    <row r="1007" spans="6:6">
      <c r="F1007" s="45"/>
    </row>
    <row r="1008" spans="6:6">
      <c r="F1008" s="45"/>
    </row>
    <row r="1009" spans="6:6">
      <c r="F1009" s="45"/>
    </row>
    <row r="1010" spans="6:6">
      <c r="F1010" s="45"/>
    </row>
    <row r="1011" spans="6:6">
      <c r="F1011" s="45"/>
    </row>
    <row r="1012" spans="6:6">
      <c r="F1012" s="45"/>
    </row>
    <row r="1013" spans="6:6">
      <c r="F1013" s="45"/>
    </row>
    <row r="1014" spans="6:6">
      <c r="F1014" s="45"/>
    </row>
    <row r="1015" spans="6:6">
      <c r="F1015" s="45"/>
    </row>
    <row r="1016" spans="6:6">
      <c r="F1016" s="45"/>
    </row>
    <row r="1017" spans="6:6">
      <c r="F1017" s="45"/>
    </row>
    <row r="1018" spans="6:6">
      <c r="F1018" s="45"/>
    </row>
    <row r="1019" spans="6:6">
      <c r="F1019" s="45"/>
    </row>
    <row r="1020" spans="6:6">
      <c r="F1020" s="45"/>
    </row>
    <row r="1021" spans="6:6">
      <c r="F1021" s="45"/>
    </row>
    <row r="1022" spans="6:6">
      <c r="F1022" s="45"/>
    </row>
    <row r="1023" spans="6:6">
      <c r="F1023" s="45"/>
    </row>
    <row r="1024" spans="6:6">
      <c r="F1024" s="45"/>
    </row>
    <row r="1025" spans="6:6">
      <c r="F1025" s="45"/>
    </row>
    <row r="1026" spans="6:6">
      <c r="F1026" s="45"/>
    </row>
    <row r="1027" spans="6:6">
      <c r="F1027" s="45"/>
    </row>
    <row r="1028" spans="6:6">
      <c r="F1028" s="45"/>
    </row>
    <row r="1029" spans="6:6">
      <c r="F1029" s="45"/>
    </row>
    <row r="1030" spans="6:6">
      <c r="F1030" s="45"/>
    </row>
    <row r="1031" spans="6:6">
      <c r="F1031" s="45"/>
    </row>
    <row r="1032" spans="6:6">
      <c r="F1032" s="45"/>
    </row>
    <row r="1033" spans="6:6">
      <c r="F1033" s="45"/>
    </row>
    <row r="1034" spans="6:6">
      <c r="F1034" s="45"/>
    </row>
    <row r="1035" spans="6:6">
      <c r="F1035" s="45"/>
    </row>
    <row r="1036" spans="6:6">
      <c r="F1036" s="45"/>
    </row>
    <row r="1037" spans="6:6">
      <c r="F1037" s="45"/>
    </row>
    <row r="1038" spans="6:6">
      <c r="F1038" s="45"/>
    </row>
    <row r="1039" spans="6:6">
      <c r="F1039" s="45"/>
    </row>
    <row r="1040" spans="6:6">
      <c r="F1040" s="45"/>
    </row>
    <row r="1041" spans="6:6">
      <c r="F1041" s="45"/>
    </row>
    <row r="1042" spans="6:6">
      <c r="F1042" s="45"/>
    </row>
    <row r="1043" spans="6:6">
      <c r="F1043" s="45"/>
    </row>
    <row r="1044" spans="6:6">
      <c r="F1044" s="45"/>
    </row>
    <row r="1045" spans="6:6">
      <c r="F1045" s="45"/>
    </row>
    <row r="1046" spans="6:6">
      <c r="F1046" s="45"/>
    </row>
    <row r="1047" spans="6:6">
      <c r="F1047" s="45"/>
    </row>
    <row r="1048" spans="6:6">
      <c r="F1048" s="45"/>
    </row>
    <row r="1049" spans="6:6">
      <c r="F1049" s="45"/>
    </row>
    <row r="1050" spans="6:6">
      <c r="F1050" s="45"/>
    </row>
    <row r="1051" spans="6:6">
      <c r="F1051" s="45"/>
    </row>
    <row r="1052" spans="6:6">
      <c r="F1052" s="45"/>
    </row>
    <row r="1053" spans="6:6">
      <c r="F1053" s="45"/>
    </row>
    <row r="1054" spans="6:6">
      <c r="F1054" s="45"/>
    </row>
    <row r="1055" spans="6:6">
      <c r="F1055" s="45"/>
    </row>
    <row r="1056" spans="6:6">
      <c r="F1056" s="45"/>
    </row>
    <row r="1057" spans="6:6">
      <c r="F1057" s="45"/>
    </row>
    <row r="1058" spans="6:6">
      <c r="F1058" s="45"/>
    </row>
    <row r="1059" spans="6:6">
      <c r="F1059" s="45"/>
    </row>
    <row r="1060" spans="6:6">
      <c r="F1060" s="45"/>
    </row>
    <row r="1061" spans="6:6">
      <c r="F1061" s="45"/>
    </row>
    <row r="1062" spans="6:6">
      <c r="F1062" s="45"/>
    </row>
    <row r="1063" spans="6:6">
      <c r="F1063" s="45"/>
    </row>
    <row r="1064" spans="6:6">
      <c r="F1064" s="45"/>
    </row>
    <row r="1065" spans="6:6">
      <c r="F1065" s="45"/>
    </row>
    <row r="1066" spans="6:6">
      <c r="F1066" s="45"/>
    </row>
    <row r="1067" spans="6:6">
      <c r="F1067" s="45"/>
    </row>
    <row r="1068" spans="6:6">
      <c r="F1068" s="45"/>
    </row>
    <row r="1069" spans="6:6">
      <c r="F1069" s="45"/>
    </row>
    <row r="1070" spans="6:6">
      <c r="F1070" s="45"/>
    </row>
    <row r="1071" spans="6:6">
      <c r="F1071" s="45"/>
    </row>
    <row r="1072" spans="6:6">
      <c r="F1072" s="45"/>
    </row>
    <row r="1073" spans="6:6">
      <c r="F1073" s="45"/>
    </row>
    <row r="1074" spans="6:6">
      <c r="F1074" s="45"/>
    </row>
    <row r="1075" spans="6:6">
      <c r="F1075" s="45"/>
    </row>
    <row r="1076" spans="6:6">
      <c r="F1076" s="45"/>
    </row>
    <row r="1077" spans="6:6">
      <c r="F1077" s="45"/>
    </row>
    <row r="1078" spans="6:6">
      <c r="F1078" s="45"/>
    </row>
    <row r="1079" spans="6:6">
      <c r="F1079" s="45"/>
    </row>
    <row r="1080" spans="6:6">
      <c r="F1080" s="45"/>
    </row>
    <row r="1081" spans="6:6">
      <c r="F1081" s="45"/>
    </row>
    <row r="1082" spans="6:6">
      <c r="F1082" s="45"/>
    </row>
    <row r="1083" spans="6:6">
      <c r="F1083" s="45"/>
    </row>
    <row r="1084" spans="6:6">
      <c r="F1084" s="45"/>
    </row>
    <row r="1085" spans="6:6">
      <c r="F1085" s="45"/>
    </row>
    <row r="1086" spans="6:6">
      <c r="F1086" s="45"/>
    </row>
    <row r="1087" spans="6:6">
      <c r="F1087" s="45"/>
    </row>
    <row r="1088" spans="6:6">
      <c r="F1088" s="45"/>
    </row>
    <row r="1089" spans="6:6">
      <c r="F1089" s="45"/>
    </row>
    <row r="1090" spans="6:6">
      <c r="F1090" s="45"/>
    </row>
    <row r="1091" spans="6:6">
      <c r="F1091" s="45"/>
    </row>
    <row r="1092" spans="6:6">
      <c r="F1092" s="45"/>
    </row>
    <row r="1093" spans="6:6">
      <c r="F1093" s="45"/>
    </row>
    <row r="1094" spans="6:6">
      <c r="F1094" s="45"/>
    </row>
    <row r="1095" spans="6:6">
      <c r="F1095" s="45"/>
    </row>
    <row r="1096" spans="6:6">
      <c r="F1096" s="45"/>
    </row>
    <row r="1097" spans="6:6">
      <c r="F1097" s="45"/>
    </row>
    <row r="1098" spans="6:6">
      <c r="F1098" s="45"/>
    </row>
    <row r="1099" spans="6:6">
      <c r="F1099" s="45"/>
    </row>
    <row r="1100" spans="6:6">
      <c r="F1100" s="45"/>
    </row>
    <row r="1101" spans="6:6">
      <c r="F1101" s="45"/>
    </row>
    <row r="1102" spans="6:6">
      <c r="F1102" s="45"/>
    </row>
    <row r="1103" spans="6:6">
      <c r="F1103" s="45"/>
    </row>
    <row r="1104" spans="6:6">
      <c r="F1104" s="45"/>
    </row>
    <row r="1105" spans="6:6">
      <c r="F1105" s="45"/>
    </row>
    <row r="1106" spans="6:6">
      <c r="F1106" s="45"/>
    </row>
    <row r="1107" spans="6:6">
      <c r="F1107" s="45"/>
    </row>
    <row r="1108" spans="6:6">
      <c r="F1108" s="45"/>
    </row>
    <row r="1109" spans="6:6">
      <c r="F1109" s="45"/>
    </row>
    <row r="1110" spans="6:6">
      <c r="F1110" s="45"/>
    </row>
    <row r="1111" spans="6:6">
      <c r="F1111" s="45"/>
    </row>
    <row r="1112" spans="6:6">
      <c r="F1112" s="45"/>
    </row>
    <row r="1113" spans="6:6">
      <c r="F1113" s="45"/>
    </row>
    <row r="1114" spans="6:6">
      <c r="F1114" s="45"/>
    </row>
    <row r="1115" spans="6:6">
      <c r="F1115" s="45"/>
    </row>
    <row r="1116" spans="6:6">
      <c r="F1116" s="45"/>
    </row>
    <row r="1117" spans="6:6">
      <c r="F1117" s="45"/>
    </row>
    <row r="1118" spans="6:6">
      <c r="F1118" s="45"/>
    </row>
    <row r="1119" spans="6:6">
      <c r="F1119" s="45"/>
    </row>
    <row r="1120" spans="6:6">
      <c r="F1120" s="45"/>
    </row>
    <row r="1121" spans="6:6">
      <c r="F1121" s="45"/>
    </row>
    <row r="1122" spans="6:6">
      <c r="F1122" s="45"/>
    </row>
    <row r="1123" spans="6:6">
      <c r="F1123" s="45"/>
    </row>
    <row r="1124" spans="6:6">
      <c r="F1124" s="45"/>
    </row>
    <row r="1125" spans="6:6">
      <c r="F1125" s="45"/>
    </row>
    <row r="1126" spans="6:6">
      <c r="F1126" s="45"/>
    </row>
    <row r="1127" spans="6:6">
      <c r="F1127" s="45"/>
    </row>
    <row r="1128" spans="6:6">
      <c r="F1128" s="45"/>
    </row>
    <row r="1129" spans="6:6">
      <c r="F1129" s="45"/>
    </row>
    <row r="1130" spans="6:6">
      <c r="F1130" s="45"/>
    </row>
    <row r="1131" spans="6:6">
      <c r="F1131" s="45"/>
    </row>
    <row r="1132" spans="6:6">
      <c r="F1132" s="45"/>
    </row>
    <row r="1133" spans="6:6">
      <c r="F1133" s="45"/>
    </row>
    <row r="1134" spans="6:6">
      <c r="F1134" s="45"/>
    </row>
    <row r="1135" spans="6:6">
      <c r="F1135" s="45"/>
    </row>
    <row r="1136" spans="6:6">
      <c r="F1136" s="45"/>
    </row>
    <row r="1137" spans="6:6">
      <c r="F1137" s="45"/>
    </row>
    <row r="1138" spans="6:6">
      <c r="F1138" s="45"/>
    </row>
    <row r="1139" spans="6:6">
      <c r="F1139" s="45"/>
    </row>
    <row r="1140" spans="6:6">
      <c r="F1140" s="45"/>
    </row>
    <row r="1141" spans="6:6">
      <c r="F1141" s="45"/>
    </row>
    <row r="1142" spans="6:6">
      <c r="F1142" s="45"/>
    </row>
    <row r="1143" spans="6:6">
      <c r="F1143" s="45"/>
    </row>
    <row r="1144" spans="6:6">
      <c r="F1144" s="45"/>
    </row>
    <row r="1145" spans="6:6">
      <c r="F1145" s="45"/>
    </row>
    <row r="1146" spans="6:6">
      <c r="F1146" s="45"/>
    </row>
    <row r="1147" spans="6:6">
      <c r="F1147" s="45"/>
    </row>
    <row r="1148" spans="6:6">
      <c r="F1148" s="45"/>
    </row>
    <row r="1149" spans="6:6">
      <c r="F1149" s="45"/>
    </row>
    <row r="1150" spans="6:6">
      <c r="F1150" s="45"/>
    </row>
    <row r="1151" spans="6:6">
      <c r="F1151" s="45"/>
    </row>
    <row r="1152" spans="6:6">
      <c r="F1152" s="45"/>
    </row>
    <row r="1153" spans="6:6">
      <c r="F1153" s="45"/>
    </row>
    <row r="1154" spans="6:6">
      <c r="F1154" s="45"/>
    </row>
    <row r="1155" spans="6:6">
      <c r="F1155" s="45"/>
    </row>
    <row r="1156" spans="6:6">
      <c r="F1156" s="45"/>
    </row>
    <row r="1157" spans="6:6">
      <c r="F1157" s="45"/>
    </row>
    <row r="1158" spans="6:6">
      <c r="F1158" s="45"/>
    </row>
    <row r="1159" spans="6:6">
      <c r="F1159" s="45"/>
    </row>
    <row r="1160" spans="6:6">
      <c r="F1160" s="45"/>
    </row>
    <row r="1161" spans="6:6">
      <c r="F1161" s="45"/>
    </row>
    <row r="1162" spans="6:6">
      <c r="F1162" s="45"/>
    </row>
    <row r="1163" spans="6:6">
      <c r="F1163" s="45"/>
    </row>
    <row r="1164" spans="6:6">
      <c r="F1164" s="45"/>
    </row>
    <row r="1165" spans="6:6">
      <c r="F1165" s="45"/>
    </row>
    <row r="1166" spans="6:6">
      <c r="F1166" s="45"/>
    </row>
    <row r="1167" spans="6:6">
      <c r="F1167" s="45"/>
    </row>
    <row r="1168" spans="6:6">
      <c r="F1168" s="45"/>
    </row>
    <row r="1169" spans="6:6">
      <c r="F1169" s="45"/>
    </row>
    <row r="1170" spans="6:6">
      <c r="F1170" s="45"/>
    </row>
    <row r="1171" spans="6:6">
      <c r="F1171" s="45"/>
    </row>
    <row r="1172" spans="6:6">
      <c r="F1172" s="45"/>
    </row>
    <row r="1173" spans="6:6">
      <c r="F1173" s="45"/>
    </row>
    <row r="1174" spans="6:6">
      <c r="F1174" s="45"/>
    </row>
    <row r="1175" spans="6:6">
      <c r="F1175" s="45"/>
    </row>
    <row r="1176" spans="6:6">
      <c r="F1176" s="45"/>
    </row>
    <row r="1177" spans="6:6">
      <c r="F1177" s="45"/>
    </row>
    <row r="1178" spans="6:6">
      <c r="F1178" s="45"/>
    </row>
    <row r="1179" spans="6:6">
      <c r="F1179" s="45"/>
    </row>
    <row r="1180" spans="6:6">
      <c r="F1180" s="45"/>
    </row>
    <row r="1181" spans="6:6">
      <c r="F1181" s="45"/>
    </row>
    <row r="1182" spans="6:6">
      <c r="F1182" s="45"/>
    </row>
    <row r="1183" spans="6:6">
      <c r="F1183" s="45"/>
    </row>
    <row r="1184" spans="6:6">
      <c r="F1184" s="45"/>
    </row>
    <row r="1185" spans="6:6">
      <c r="F1185" s="45"/>
    </row>
    <row r="1186" spans="6:6">
      <c r="F1186" s="45"/>
    </row>
    <row r="1187" spans="6:6">
      <c r="F1187" s="45"/>
    </row>
    <row r="1188" spans="6:6">
      <c r="F1188" s="45"/>
    </row>
    <row r="1189" spans="6:6">
      <c r="F1189" s="45"/>
    </row>
    <row r="1190" spans="6:6">
      <c r="F1190" s="45"/>
    </row>
    <row r="1191" spans="6:6">
      <c r="F1191" s="45"/>
    </row>
    <row r="1192" spans="6:6">
      <c r="F1192" s="45"/>
    </row>
    <row r="1193" spans="6:6">
      <c r="F1193" s="45"/>
    </row>
    <row r="1194" spans="6:6">
      <c r="F1194" s="45"/>
    </row>
    <row r="1195" spans="6:6">
      <c r="F1195" s="45"/>
    </row>
    <row r="1196" spans="6:6">
      <c r="F1196" s="45"/>
    </row>
    <row r="1197" spans="6:6">
      <c r="F1197" s="45"/>
    </row>
    <row r="1198" spans="6:6">
      <c r="F1198" s="45"/>
    </row>
    <row r="1199" spans="6:6">
      <c r="F1199" s="45"/>
    </row>
    <row r="1200" spans="6:6">
      <c r="F1200" s="45"/>
    </row>
    <row r="1201" spans="6:6">
      <c r="F1201" s="45"/>
    </row>
    <row r="1202" spans="6:6">
      <c r="F1202" s="45"/>
    </row>
    <row r="1203" spans="6:6">
      <c r="F1203" s="45"/>
    </row>
    <row r="1204" spans="6:6">
      <c r="F1204" s="45"/>
    </row>
    <row r="1205" spans="6:6">
      <c r="F1205" s="45"/>
    </row>
    <row r="1206" spans="6:6">
      <c r="F1206" s="45"/>
    </row>
    <row r="1207" spans="6:6">
      <c r="F1207" s="45"/>
    </row>
    <row r="1208" spans="6:6">
      <c r="F1208" s="45"/>
    </row>
    <row r="1209" spans="6:6">
      <c r="F1209" s="45"/>
    </row>
    <row r="1210" spans="6:6">
      <c r="F1210" s="45"/>
    </row>
    <row r="1211" spans="6:6">
      <c r="F1211" s="45"/>
    </row>
    <row r="1212" spans="6:6">
      <c r="F1212" s="45"/>
    </row>
    <row r="1213" spans="6:6">
      <c r="F1213" s="45"/>
    </row>
    <row r="1214" spans="6:6">
      <c r="F1214" s="45"/>
    </row>
    <row r="1215" spans="6:6">
      <c r="F1215" s="45"/>
    </row>
    <row r="1216" spans="6:6">
      <c r="F1216" s="45"/>
    </row>
    <row r="1217" spans="6:6">
      <c r="F1217" s="45"/>
    </row>
    <row r="1218" spans="6:6">
      <c r="F1218" s="45"/>
    </row>
    <row r="1219" spans="6:6">
      <c r="F1219" s="45"/>
    </row>
    <row r="1220" spans="6:6">
      <c r="F1220" s="45"/>
    </row>
    <row r="1221" spans="6:6">
      <c r="F1221" s="45"/>
    </row>
    <row r="1222" spans="6:6">
      <c r="F1222" s="45"/>
    </row>
    <row r="1223" spans="6:6">
      <c r="F1223" s="45"/>
    </row>
    <row r="1224" spans="6:6">
      <c r="F1224" s="45"/>
    </row>
    <row r="1225" spans="6:6">
      <c r="F1225" s="45"/>
    </row>
    <row r="1226" spans="6:6">
      <c r="F1226" s="45"/>
    </row>
    <row r="1227" spans="6:6">
      <c r="F1227" s="45"/>
    </row>
    <row r="1228" spans="6:6">
      <c r="F1228" s="45"/>
    </row>
    <row r="1229" spans="6:6">
      <c r="F1229" s="45"/>
    </row>
    <row r="1230" spans="6:6">
      <c r="F1230" s="45"/>
    </row>
    <row r="1231" spans="6:6">
      <c r="F1231" s="45"/>
    </row>
    <row r="1232" spans="6:6">
      <c r="F1232" s="45"/>
    </row>
    <row r="1233" spans="6:6">
      <c r="F1233" s="45"/>
    </row>
    <row r="1234" spans="6:6">
      <c r="F1234" s="45"/>
    </row>
    <row r="1235" spans="6:6">
      <c r="F1235" s="45"/>
    </row>
    <row r="1236" spans="6:6">
      <c r="F1236" s="45"/>
    </row>
    <row r="1237" spans="6:6">
      <c r="F1237" s="45"/>
    </row>
    <row r="1238" spans="6:6">
      <c r="F1238" s="45"/>
    </row>
    <row r="1239" spans="6:6">
      <c r="F1239" s="45"/>
    </row>
    <row r="1240" spans="6:6">
      <c r="F1240" s="45"/>
    </row>
    <row r="1241" spans="6:6">
      <c r="F1241" s="45"/>
    </row>
    <row r="1242" spans="6:6">
      <c r="F1242" s="45"/>
    </row>
    <row r="1243" spans="6:6">
      <c r="F1243" s="45"/>
    </row>
    <row r="1244" spans="6:6">
      <c r="F1244" s="45"/>
    </row>
    <row r="1245" spans="6:6">
      <c r="F1245" s="45"/>
    </row>
    <row r="1246" spans="6:6">
      <c r="F1246" s="45"/>
    </row>
    <row r="1247" spans="6:6">
      <c r="F1247" s="45"/>
    </row>
    <row r="1248" spans="6:6">
      <c r="F1248" s="45"/>
    </row>
    <row r="1249" spans="6:6">
      <c r="F1249" s="45"/>
    </row>
    <row r="1250" spans="6:6">
      <c r="F1250" s="45"/>
    </row>
    <row r="1251" spans="6:6">
      <c r="F1251" s="45"/>
    </row>
    <row r="1252" spans="6:6">
      <c r="F1252" s="45"/>
    </row>
    <row r="1253" spans="6:6">
      <c r="F1253" s="45"/>
    </row>
    <row r="1254" spans="6:6">
      <c r="F1254" s="45"/>
    </row>
    <row r="1255" spans="6:6">
      <c r="F1255" s="45"/>
    </row>
    <row r="1256" spans="6:6">
      <c r="F1256" s="45"/>
    </row>
    <row r="1257" spans="6:6">
      <c r="F1257" s="45"/>
    </row>
    <row r="1258" spans="6:6">
      <c r="F1258" s="45"/>
    </row>
    <row r="1259" spans="6:6">
      <c r="F1259" s="45"/>
    </row>
    <row r="1260" spans="6:6">
      <c r="F1260" s="45"/>
    </row>
    <row r="1261" spans="6:6">
      <c r="F1261" s="45"/>
    </row>
    <row r="1262" spans="6:6">
      <c r="F1262" s="45"/>
    </row>
    <row r="1263" spans="6:6">
      <c r="F1263" s="45"/>
    </row>
    <row r="1264" spans="6:6">
      <c r="F1264" s="45"/>
    </row>
    <row r="1265" spans="6:6">
      <c r="F1265" s="45"/>
    </row>
    <row r="1266" spans="6:6">
      <c r="F1266" s="45"/>
    </row>
    <row r="1267" spans="6:6">
      <c r="F1267" s="45"/>
    </row>
    <row r="1268" spans="6:6">
      <c r="F1268" s="45"/>
    </row>
    <row r="1269" spans="6:6">
      <c r="F1269" s="45"/>
    </row>
    <row r="1270" spans="6:6">
      <c r="F1270" s="45"/>
    </row>
    <row r="1271" spans="6:6">
      <c r="F1271" s="45"/>
    </row>
    <row r="1272" spans="6:6">
      <c r="F1272" s="45"/>
    </row>
    <row r="1273" spans="6:6">
      <c r="F1273" s="45"/>
    </row>
    <row r="1274" spans="6:6">
      <c r="F1274" s="45"/>
    </row>
    <row r="1275" spans="6:6">
      <c r="F1275" s="45"/>
    </row>
    <row r="1276" spans="6:6">
      <c r="F1276" s="45"/>
    </row>
    <row r="1277" spans="6:6">
      <c r="F1277" s="45"/>
    </row>
    <row r="1278" spans="6:6">
      <c r="F1278" s="45"/>
    </row>
    <row r="1279" spans="6:6">
      <c r="F1279" s="45"/>
    </row>
    <row r="1280" spans="6:6">
      <c r="F1280" s="45"/>
    </row>
    <row r="1281" spans="6:6">
      <c r="F1281" s="45"/>
    </row>
    <row r="1282" spans="6:6">
      <c r="F1282" s="45"/>
    </row>
    <row r="1283" spans="6:6">
      <c r="F1283" s="45"/>
    </row>
    <row r="1284" spans="6:6">
      <c r="F1284" s="45"/>
    </row>
    <row r="1285" spans="6:6">
      <c r="F1285" s="45"/>
    </row>
    <row r="1286" spans="6:6">
      <c r="F1286" s="45"/>
    </row>
    <row r="1287" spans="6:6">
      <c r="F1287" s="45"/>
    </row>
    <row r="1288" spans="6:6">
      <c r="F1288" s="45"/>
    </row>
    <row r="1289" spans="6:6">
      <c r="F1289" s="45"/>
    </row>
    <row r="1290" spans="6:6">
      <c r="F1290" s="45"/>
    </row>
    <row r="1291" spans="6:6">
      <c r="F1291" s="45"/>
    </row>
    <row r="1292" spans="6:6">
      <c r="F1292" s="45"/>
    </row>
    <row r="1293" spans="6:6">
      <c r="F1293" s="45"/>
    </row>
    <row r="1294" spans="6:6">
      <c r="F1294" s="45"/>
    </row>
    <row r="1295" spans="6:6">
      <c r="F1295" s="45"/>
    </row>
    <row r="1296" spans="6:6">
      <c r="F1296" s="45"/>
    </row>
    <row r="1297" spans="6:6">
      <c r="F1297" s="45"/>
    </row>
    <row r="1298" spans="6:6">
      <c r="F1298" s="45"/>
    </row>
    <row r="1299" spans="6:6">
      <c r="F1299" s="45"/>
    </row>
    <row r="1300" spans="6:6">
      <c r="F1300" s="45"/>
    </row>
    <row r="1301" spans="6:6">
      <c r="F1301" s="45"/>
    </row>
    <row r="1302" spans="6:6">
      <c r="F1302" s="45"/>
    </row>
    <row r="1303" spans="6:6">
      <c r="F1303" s="45"/>
    </row>
    <row r="1304" spans="6:6">
      <c r="F1304" s="45"/>
    </row>
    <row r="1305" spans="6:6">
      <c r="F1305" s="45"/>
    </row>
    <row r="1306" spans="6:6">
      <c r="F1306" s="45"/>
    </row>
    <row r="1307" spans="6:6">
      <c r="F1307" s="45"/>
    </row>
    <row r="1308" spans="6:6">
      <c r="F1308" s="45"/>
    </row>
    <row r="1309" spans="6:6">
      <c r="F1309" s="45"/>
    </row>
    <row r="1310" spans="6:6">
      <c r="F1310" s="45"/>
    </row>
    <row r="1311" spans="6:6">
      <c r="F1311" s="45"/>
    </row>
    <row r="1312" spans="6:6">
      <c r="F1312" s="45"/>
    </row>
    <row r="1313" spans="6:6">
      <c r="F1313" s="45"/>
    </row>
    <row r="1314" spans="6:6">
      <c r="F1314" s="45"/>
    </row>
    <row r="1315" spans="6:6">
      <c r="F1315" s="45"/>
    </row>
    <row r="1316" spans="6:6">
      <c r="F1316" s="45"/>
    </row>
    <row r="1317" spans="6:6">
      <c r="F1317" s="45"/>
    </row>
    <row r="1318" spans="6:6">
      <c r="F1318" s="45"/>
    </row>
    <row r="1319" spans="6:6">
      <c r="F1319" s="45"/>
    </row>
    <row r="1320" spans="6:6">
      <c r="F1320" s="45"/>
    </row>
    <row r="1321" spans="6:6">
      <c r="F1321" s="45"/>
    </row>
    <row r="1322" spans="6:6">
      <c r="F1322" s="45"/>
    </row>
    <row r="1323" spans="6:6">
      <c r="F1323" s="45"/>
    </row>
    <row r="1324" spans="6:6">
      <c r="F1324" s="45"/>
    </row>
    <row r="1325" spans="6:6">
      <c r="F1325" s="45"/>
    </row>
    <row r="1326" spans="6:6">
      <c r="F1326" s="45"/>
    </row>
    <row r="1327" spans="6:6">
      <c r="F1327" s="45"/>
    </row>
    <row r="1328" spans="6:6">
      <c r="F1328" s="45"/>
    </row>
    <row r="1329" spans="6:6">
      <c r="F1329" s="45"/>
    </row>
    <row r="1330" spans="6:6">
      <c r="F1330" s="45"/>
    </row>
    <row r="1331" spans="6:6">
      <c r="F1331" s="45"/>
    </row>
    <row r="1332" spans="6:6">
      <c r="F1332" s="45"/>
    </row>
    <row r="1333" spans="6:6">
      <c r="F1333" s="45"/>
    </row>
    <row r="1334" spans="6:6">
      <c r="F1334" s="45"/>
    </row>
    <row r="1335" spans="6:6">
      <c r="F1335" s="45"/>
    </row>
    <row r="1336" spans="6:6">
      <c r="F1336" s="45"/>
    </row>
    <row r="1337" spans="6:6">
      <c r="F1337" s="45"/>
    </row>
    <row r="1338" spans="6:6">
      <c r="F1338" s="45"/>
    </row>
    <row r="1339" spans="6:6">
      <c r="F1339" s="45"/>
    </row>
    <row r="1340" spans="6:6">
      <c r="F1340" s="45"/>
    </row>
    <row r="1341" spans="6:6">
      <c r="F1341" s="45"/>
    </row>
    <row r="1342" spans="6:6">
      <c r="F1342" s="45"/>
    </row>
    <row r="1343" spans="6:6">
      <c r="F1343" s="45"/>
    </row>
    <row r="1344" spans="6:6">
      <c r="F1344" s="45"/>
    </row>
    <row r="1345" spans="6:6">
      <c r="F1345" s="45"/>
    </row>
    <row r="1346" spans="6:6">
      <c r="F1346" s="45"/>
    </row>
    <row r="1347" spans="6:6">
      <c r="F1347" s="45"/>
    </row>
    <row r="1348" spans="6:6">
      <c r="F1348" s="45"/>
    </row>
    <row r="1349" spans="6:6">
      <c r="F1349" s="45"/>
    </row>
    <row r="1350" spans="6:6">
      <c r="F1350" s="45"/>
    </row>
    <row r="1351" spans="6:6">
      <c r="F1351" s="45"/>
    </row>
    <row r="1352" spans="6:6">
      <c r="F1352" s="45"/>
    </row>
    <row r="1353" spans="6:6">
      <c r="F1353" s="45"/>
    </row>
    <row r="1354" spans="6:6">
      <c r="F1354" s="45"/>
    </row>
    <row r="1355" spans="6:6">
      <c r="F1355" s="45"/>
    </row>
    <row r="1356" spans="6:6">
      <c r="F1356" s="45"/>
    </row>
    <row r="1357" spans="6:6">
      <c r="F1357" s="45"/>
    </row>
    <row r="1358" spans="6:6">
      <c r="F1358" s="45"/>
    </row>
    <row r="1359" spans="6:6">
      <c r="F1359" s="45"/>
    </row>
    <row r="1360" spans="6:6">
      <c r="F1360" s="45"/>
    </row>
    <row r="1361" spans="6:6">
      <c r="F1361" s="45"/>
    </row>
    <row r="1362" spans="6:6">
      <c r="F1362" s="45"/>
    </row>
    <row r="1363" spans="6:6">
      <c r="F1363" s="45"/>
    </row>
    <row r="1364" spans="6:6">
      <c r="F1364" s="45"/>
    </row>
    <row r="1365" spans="6:6">
      <c r="F1365" s="45"/>
    </row>
    <row r="1366" spans="6:6">
      <c r="F1366" s="45"/>
    </row>
    <row r="1367" spans="6:6">
      <c r="F1367" s="45"/>
    </row>
    <row r="1368" spans="6:6">
      <c r="F1368" s="45"/>
    </row>
    <row r="1369" spans="6:6">
      <c r="F1369" s="45"/>
    </row>
    <row r="1370" spans="6:6">
      <c r="F1370" s="45"/>
    </row>
    <row r="1371" spans="6:6">
      <c r="F1371" s="45"/>
    </row>
    <row r="1372" spans="6:6">
      <c r="F1372" s="45"/>
    </row>
    <row r="1373" spans="6:6">
      <c r="F1373" s="45"/>
    </row>
    <row r="1374" spans="6:6">
      <c r="F1374" s="45"/>
    </row>
    <row r="1375" spans="6:6">
      <c r="F1375" s="45"/>
    </row>
    <row r="1376" spans="6:6">
      <c r="F1376" s="45"/>
    </row>
    <row r="1377" spans="6:6">
      <c r="F1377" s="45"/>
    </row>
    <row r="1378" spans="6:6">
      <c r="F1378" s="45"/>
    </row>
    <row r="1379" spans="6:6">
      <c r="F1379" s="45"/>
    </row>
    <row r="1380" spans="6:6">
      <c r="F1380" s="45"/>
    </row>
    <row r="1381" spans="6:6">
      <c r="F1381" s="45"/>
    </row>
    <row r="1382" spans="6:6">
      <c r="F1382" s="45"/>
    </row>
    <row r="1383" spans="6:6">
      <c r="F1383" s="45"/>
    </row>
    <row r="1384" spans="6:6">
      <c r="F1384" s="45"/>
    </row>
    <row r="1385" spans="6:6">
      <c r="F1385" s="45"/>
    </row>
    <row r="1386" spans="6:6">
      <c r="F1386" s="45"/>
    </row>
    <row r="1387" spans="6:6">
      <c r="F1387" s="45"/>
    </row>
    <row r="1388" spans="6:6">
      <c r="F1388" s="45"/>
    </row>
    <row r="1389" spans="6:6">
      <c r="F1389" s="45"/>
    </row>
    <row r="1390" spans="6:6">
      <c r="F1390" s="45"/>
    </row>
    <row r="1391" spans="6:6">
      <c r="F1391" s="45"/>
    </row>
    <row r="1392" spans="6:6">
      <c r="F1392" s="45"/>
    </row>
    <row r="1393" spans="6:6">
      <c r="F1393" s="45"/>
    </row>
    <row r="1394" spans="6:6">
      <c r="F1394" s="45"/>
    </row>
    <row r="1395" spans="6:6">
      <c r="F1395" s="45"/>
    </row>
    <row r="1396" spans="6:6">
      <c r="F1396" s="45"/>
    </row>
    <row r="1397" spans="6:6">
      <c r="F1397" s="45"/>
    </row>
    <row r="1398" spans="6:6">
      <c r="F1398" s="45"/>
    </row>
    <row r="1399" spans="6:6">
      <c r="F1399" s="45"/>
    </row>
    <row r="1400" spans="6:6">
      <c r="F1400" s="45"/>
    </row>
    <row r="1401" spans="6:6">
      <c r="F1401" s="45"/>
    </row>
    <row r="1402" spans="6:6">
      <c r="F1402" s="45"/>
    </row>
    <row r="1403" spans="6:6">
      <c r="F1403" s="45"/>
    </row>
    <row r="1404" spans="6:6">
      <c r="F1404" s="45"/>
    </row>
    <row r="1405" spans="6:6">
      <c r="F1405" s="45"/>
    </row>
    <row r="1406" spans="6:6">
      <c r="F1406" s="45"/>
    </row>
    <row r="1407" spans="6:6">
      <c r="F1407" s="45"/>
    </row>
    <row r="1408" spans="6:6">
      <c r="F1408" s="45"/>
    </row>
    <row r="1409" spans="6:6">
      <c r="F1409" s="45"/>
    </row>
    <row r="1410" spans="6:6">
      <c r="F1410" s="45"/>
    </row>
    <row r="1411" spans="6:6">
      <c r="F1411" s="45"/>
    </row>
    <row r="1412" spans="6:6">
      <c r="F1412" s="45"/>
    </row>
    <row r="1413" spans="6:6">
      <c r="F1413" s="45"/>
    </row>
    <row r="1414" spans="6:6">
      <c r="F1414" s="45"/>
    </row>
    <row r="1415" spans="6:6">
      <c r="F1415" s="45"/>
    </row>
    <row r="1416" spans="6:6">
      <c r="F1416" s="45"/>
    </row>
    <row r="1417" spans="6:6">
      <c r="F1417" s="45"/>
    </row>
    <row r="1418" spans="6:6">
      <c r="F1418" s="45"/>
    </row>
    <row r="1419" spans="6:6">
      <c r="F1419" s="45"/>
    </row>
    <row r="1420" spans="6:6">
      <c r="F1420" s="45"/>
    </row>
    <row r="1421" spans="6:6">
      <c r="F1421" s="45"/>
    </row>
    <row r="1422" spans="6:6">
      <c r="F1422" s="45"/>
    </row>
    <row r="1423" spans="6:6">
      <c r="F1423" s="45"/>
    </row>
    <row r="1424" spans="6:6">
      <c r="F1424" s="45"/>
    </row>
    <row r="1425" spans="6:6">
      <c r="F1425" s="45"/>
    </row>
    <row r="1426" spans="6:6">
      <c r="F1426" s="45"/>
    </row>
    <row r="1427" spans="6:6">
      <c r="F1427" s="45"/>
    </row>
    <row r="1428" spans="6:6">
      <c r="F1428" s="45"/>
    </row>
    <row r="1429" spans="6:6">
      <c r="F1429" s="45"/>
    </row>
    <row r="1430" spans="6:6">
      <c r="F1430" s="45"/>
    </row>
    <row r="1431" spans="6:6">
      <c r="F1431" s="45"/>
    </row>
    <row r="1432" spans="6:6">
      <c r="F1432" s="45"/>
    </row>
    <row r="1433" spans="6:6">
      <c r="F1433" s="45"/>
    </row>
    <row r="1434" spans="6:6">
      <c r="F1434" s="45"/>
    </row>
    <row r="1435" spans="6:6">
      <c r="F1435" s="45"/>
    </row>
    <row r="1436" spans="6:6">
      <c r="F1436" s="45"/>
    </row>
    <row r="1437" spans="6:6">
      <c r="F1437" s="45"/>
    </row>
    <row r="1438" spans="6:6">
      <c r="F1438" s="45"/>
    </row>
    <row r="1439" spans="6:6">
      <c r="F1439" s="45"/>
    </row>
    <row r="1440" spans="6:6">
      <c r="F1440" s="45"/>
    </row>
    <row r="1441" spans="6:6">
      <c r="F1441" s="45"/>
    </row>
    <row r="1442" spans="6:6">
      <c r="F1442" s="45"/>
    </row>
    <row r="1443" spans="6:6">
      <c r="F1443" s="45"/>
    </row>
    <row r="1444" spans="6:6">
      <c r="F1444" s="45"/>
    </row>
    <row r="1445" spans="6:6">
      <c r="F1445" s="45"/>
    </row>
    <row r="1446" spans="6:6">
      <c r="F1446" s="45"/>
    </row>
    <row r="1447" spans="6:6">
      <c r="F1447" s="45"/>
    </row>
    <row r="1448" spans="6:6">
      <c r="F1448" s="45"/>
    </row>
    <row r="1449" spans="6:6">
      <c r="F1449" s="45"/>
    </row>
    <row r="1450" spans="6:6">
      <c r="F1450" s="45"/>
    </row>
    <row r="1451" spans="6:6">
      <c r="F1451" s="45"/>
    </row>
    <row r="1452" spans="6:6">
      <c r="F1452" s="45"/>
    </row>
    <row r="1453" spans="6:6">
      <c r="F1453" s="45"/>
    </row>
    <row r="1454" spans="6:6">
      <c r="F1454" s="45"/>
    </row>
    <row r="1455" spans="6:6">
      <c r="F1455" s="45"/>
    </row>
    <row r="1456" spans="6:6">
      <c r="F1456" s="45"/>
    </row>
    <row r="1457" spans="6:6">
      <c r="F1457" s="45"/>
    </row>
    <row r="1458" spans="6:6">
      <c r="F1458" s="45"/>
    </row>
    <row r="1459" spans="6:6">
      <c r="F1459" s="45"/>
    </row>
    <row r="1460" spans="6:6">
      <c r="F1460" s="45"/>
    </row>
    <row r="1461" spans="6:6">
      <c r="F1461" s="45"/>
    </row>
    <row r="1462" spans="6:6">
      <c r="F1462" s="45"/>
    </row>
    <row r="1463" spans="6:6">
      <c r="F1463" s="45"/>
    </row>
    <row r="1464" spans="6:6">
      <c r="F1464" s="45"/>
    </row>
    <row r="1465" spans="6:6">
      <c r="F1465" s="45"/>
    </row>
    <row r="1466" spans="6:6">
      <c r="F1466" s="45"/>
    </row>
    <row r="1467" spans="6:6">
      <c r="F1467" s="45"/>
    </row>
    <row r="1468" spans="6:6">
      <c r="F1468" s="45"/>
    </row>
    <row r="1469" spans="6:6">
      <c r="F1469" s="45"/>
    </row>
    <row r="1470" spans="6:6">
      <c r="F1470" s="45"/>
    </row>
    <row r="1471" spans="6:6">
      <c r="F1471" s="45"/>
    </row>
    <row r="1472" spans="6:6">
      <c r="F1472" s="45"/>
    </row>
    <row r="1473" spans="6:6">
      <c r="F1473" s="45"/>
    </row>
    <row r="1474" spans="6:6">
      <c r="F1474" s="45"/>
    </row>
    <row r="1475" spans="6:6">
      <c r="F1475" s="45"/>
    </row>
    <row r="1476" spans="6:6">
      <c r="F1476" s="45"/>
    </row>
    <row r="1477" spans="6:6">
      <c r="F1477" s="45"/>
    </row>
    <row r="1478" spans="6:6">
      <c r="F1478" s="45"/>
    </row>
    <row r="1479" spans="6:6">
      <c r="F1479" s="45"/>
    </row>
    <row r="1480" spans="6:6">
      <c r="F1480" s="45"/>
    </row>
    <row r="1481" spans="6:6">
      <c r="F1481" s="45"/>
    </row>
    <row r="1482" spans="6:6">
      <c r="F1482" s="45"/>
    </row>
    <row r="1483" spans="6:6">
      <c r="F1483" s="45"/>
    </row>
    <row r="1484" spans="6:6">
      <c r="F1484" s="45"/>
    </row>
    <row r="1485" spans="6:6">
      <c r="F1485" s="45"/>
    </row>
    <row r="1486" spans="6:6">
      <c r="F1486" s="45"/>
    </row>
    <row r="1487" spans="6:6">
      <c r="F1487" s="45"/>
    </row>
    <row r="1488" spans="6:6">
      <c r="F1488" s="45"/>
    </row>
    <row r="1489" spans="6:6">
      <c r="F1489" s="45"/>
    </row>
    <row r="1490" spans="6:6">
      <c r="F1490" s="45"/>
    </row>
    <row r="1491" spans="6:6">
      <c r="F1491" s="45"/>
    </row>
    <row r="1492" spans="6:6">
      <c r="F1492" s="45"/>
    </row>
    <row r="1493" spans="6:6">
      <c r="F1493" s="45"/>
    </row>
    <row r="1494" spans="6:6">
      <c r="F1494" s="45"/>
    </row>
    <row r="1495" spans="6:6">
      <c r="F1495" s="45"/>
    </row>
    <row r="1496" spans="6:6">
      <c r="F1496" s="45"/>
    </row>
    <row r="1497" spans="6:6">
      <c r="F1497" s="45"/>
    </row>
    <row r="1498" spans="6:6">
      <c r="F1498" s="45"/>
    </row>
    <row r="1499" spans="6:6">
      <c r="F1499" s="45"/>
    </row>
    <row r="1500" spans="6:6">
      <c r="F1500" s="45"/>
    </row>
    <row r="1501" spans="6:6">
      <c r="F1501" s="45"/>
    </row>
    <row r="1502" spans="6:6">
      <c r="F1502" s="45"/>
    </row>
    <row r="1503" spans="6:6">
      <c r="F1503" s="45"/>
    </row>
    <row r="1504" spans="6:6">
      <c r="F1504" s="45"/>
    </row>
    <row r="1505" spans="6:6">
      <c r="F1505" s="45"/>
    </row>
    <row r="1506" spans="6:6">
      <c r="F1506" s="45"/>
    </row>
    <row r="1507" spans="6:6">
      <c r="F1507" s="45"/>
    </row>
    <row r="1508" spans="6:6">
      <c r="F1508" s="45"/>
    </row>
    <row r="1509" spans="6:6">
      <c r="F1509" s="45"/>
    </row>
    <row r="1510" spans="6:6">
      <c r="F1510" s="45"/>
    </row>
    <row r="1511" spans="6:6">
      <c r="F1511" s="45"/>
    </row>
    <row r="1512" spans="6:6">
      <c r="F1512" s="45"/>
    </row>
    <row r="1513" spans="6:6">
      <c r="F1513" s="45"/>
    </row>
    <row r="1514" spans="6:6">
      <c r="F1514" s="45"/>
    </row>
    <row r="1515" spans="6:6">
      <c r="F1515" s="45"/>
    </row>
    <row r="1516" spans="6:6">
      <c r="F1516" s="45"/>
    </row>
    <row r="1517" spans="6:6">
      <c r="F1517" s="45"/>
    </row>
    <row r="1518" spans="6:6">
      <c r="F1518" s="45"/>
    </row>
    <row r="1519" spans="6:6">
      <c r="F1519" s="45"/>
    </row>
    <row r="1520" spans="6:6">
      <c r="F1520" s="45"/>
    </row>
    <row r="1521" spans="6:6">
      <c r="F1521" s="45"/>
    </row>
    <row r="1522" spans="6:6">
      <c r="F1522" s="45"/>
    </row>
    <row r="1523" spans="6:6">
      <c r="F1523" s="45"/>
    </row>
    <row r="1524" spans="6:6">
      <c r="F1524" s="45"/>
    </row>
    <row r="1525" spans="6:6">
      <c r="F1525" s="45"/>
    </row>
    <row r="1526" spans="6:6">
      <c r="F1526" s="45"/>
    </row>
    <row r="1527" spans="6:6">
      <c r="F1527" s="45"/>
    </row>
    <row r="1528" spans="6:6">
      <c r="F1528" s="45"/>
    </row>
    <row r="1529" spans="6:6">
      <c r="F1529" s="45"/>
    </row>
    <row r="1530" spans="6:6">
      <c r="F1530" s="45"/>
    </row>
    <row r="1531" spans="6:6">
      <c r="F1531" s="45"/>
    </row>
    <row r="1532" spans="6:6">
      <c r="F1532" s="45"/>
    </row>
    <row r="1533" spans="6:6">
      <c r="F1533" s="45"/>
    </row>
    <row r="1534" spans="6:6">
      <c r="F1534" s="45"/>
    </row>
    <row r="1535" spans="6:6">
      <c r="F1535" s="45"/>
    </row>
    <row r="1536" spans="6:6">
      <c r="F1536" s="45"/>
    </row>
    <row r="1537" spans="6:6">
      <c r="F1537" s="45"/>
    </row>
    <row r="1538" spans="6:6">
      <c r="F1538" s="45"/>
    </row>
    <row r="1539" spans="6:6">
      <c r="F1539" s="45"/>
    </row>
    <row r="1540" spans="6:6">
      <c r="F1540" s="45"/>
    </row>
    <row r="1541" spans="6:6">
      <c r="F1541" s="45"/>
    </row>
    <row r="1542" spans="6:6">
      <c r="F1542" s="45"/>
    </row>
    <row r="1543" spans="6:6">
      <c r="F1543" s="45"/>
    </row>
    <row r="1544" spans="6:6">
      <c r="F1544" s="45"/>
    </row>
    <row r="1545" spans="6:6">
      <c r="F1545" s="45"/>
    </row>
    <row r="1546" spans="6:6">
      <c r="F1546" s="45"/>
    </row>
    <row r="1547" spans="6:6">
      <c r="F1547" s="45"/>
    </row>
    <row r="1548" spans="6:6">
      <c r="F1548" s="45"/>
    </row>
    <row r="1549" spans="6:6">
      <c r="F1549" s="45"/>
    </row>
    <row r="1550" spans="6:6">
      <c r="F1550" s="45"/>
    </row>
    <row r="1551" spans="6:6">
      <c r="F1551" s="45"/>
    </row>
    <row r="1552" spans="6:6">
      <c r="F1552" s="45"/>
    </row>
    <row r="1553" spans="6:6">
      <c r="F1553" s="45"/>
    </row>
    <row r="1554" spans="6:6">
      <c r="F1554" s="45"/>
    </row>
    <row r="1555" spans="6:6">
      <c r="F1555" s="45"/>
    </row>
    <row r="1556" spans="6:6">
      <c r="F1556" s="45"/>
    </row>
    <row r="1557" spans="6:6">
      <c r="F1557" s="45"/>
    </row>
    <row r="1558" spans="6:6">
      <c r="F1558" s="45"/>
    </row>
    <row r="1559" spans="6:6">
      <c r="F1559" s="45"/>
    </row>
    <row r="1560" spans="6:6">
      <c r="F1560" s="45"/>
    </row>
    <row r="1561" spans="6:6">
      <c r="F1561" s="45"/>
    </row>
    <row r="1562" spans="6:6">
      <c r="F1562" s="45"/>
    </row>
    <row r="1563" spans="6:6">
      <c r="F1563" s="45"/>
    </row>
    <row r="1564" spans="6:6">
      <c r="F1564" s="45"/>
    </row>
    <row r="1565" spans="6:6">
      <c r="F1565" s="45"/>
    </row>
    <row r="1566" spans="6:6">
      <c r="F1566" s="45"/>
    </row>
    <row r="1567" spans="6:6">
      <c r="F1567" s="45"/>
    </row>
    <row r="1568" spans="6:6">
      <c r="F1568" s="45"/>
    </row>
    <row r="1569" spans="6:6">
      <c r="F1569" s="45"/>
    </row>
    <row r="1570" spans="6:6">
      <c r="F1570" s="45"/>
    </row>
    <row r="1571" spans="6:6">
      <c r="F1571" s="45"/>
    </row>
    <row r="1572" spans="6:6">
      <c r="F1572" s="45"/>
    </row>
    <row r="1573" spans="6:6">
      <c r="F1573" s="45"/>
    </row>
    <row r="1574" spans="6:6">
      <c r="F1574" s="45"/>
    </row>
    <row r="1575" spans="6:6">
      <c r="F1575" s="45"/>
    </row>
    <row r="1576" spans="6:6">
      <c r="F1576" s="45"/>
    </row>
    <row r="1577" spans="6:6">
      <c r="F1577" s="45"/>
    </row>
    <row r="1578" spans="6:6">
      <c r="F1578" s="45"/>
    </row>
    <row r="1579" spans="6:6">
      <c r="F1579" s="45"/>
    </row>
    <row r="1580" spans="6:6">
      <c r="F1580" s="45"/>
    </row>
    <row r="1581" spans="6:6">
      <c r="F1581" s="45"/>
    </row>
    <row r="1582" spans="6:6">
      <c r="F1582" s="45"/>
    </row>
    <row r="1583" spans="6:6">
      <c r="F1583" s="45"/>
    </row>
    <row r="1584" spans="6:6">
      <c r="F1584" s="45"/>
    </row>
    <row r="1585" spans="6:6">
      <c r="F1585" s="45"/>
    </row>
    <row r="1586" spans="6:6">
      <c r="F1586" s="45"/>
    </row>
    <row r="1587" spans="6:6">
      <c r="F1587" s="45"/>
    </row>
    <row r="1588" spans="6:6">
      <c r="F1588" s="45"/>
    </row>
    <row r="1589" spans="6:6">
      <c r="F1589" s="45"/>
    </row>
    <row r="1590" spans="6:6">
      <c r="F1590" s="45"/>
    </row>
    <row r="1591" spans="6:6">
      <c r="F1591" s="45"/>
    </row>
    <row r="1592" spans="6:6">
      <c r="F1592" s="45"/>
    </row>
    <row r="1593" spans="6:6">
      <c r="F1593" s="45"/>
    </row>
    <row r="1594" spans="6:6">
      <c r="F1594" s="45"/>
    </row>
    <row r="1595" spans="6:6">
      <c r="F1595" s="45"/>
    </row>
    <row r="1596" spans="6:6">
      <c r="F1596" s="45"/>
    </row>
    <row r="1597" spans="6:6">
      <c r="F1597" s="45"/>
    </row>
    <row r="1598" spans="6:6">
      <c r="F1598" s="45"/>
    </row>
    <row r="1599" spans="6:6">
      <c r="F1599" s="45"/>
    </row>
    <row r="1600" spans="6:6">
      <c r="F1600" s="45"/>
    </row>
    <row r="1601" spans="6:6">
      <c r="F1601" s="45"/>
    </row>
    <row r="1602" spans="6:6">
      <c r="F1602" s="45"/>
    </row>
    <row r="1603" spans="6:6">
      <c r="F1603" s="45"/>
    </row>
    <row r="1604" spans="6:6">
      <c r="F1604" s="45"/>
    </row>
    <row r="1605" spans="6:6">
      <c r="F1605" s="45"/>
    </row>
    <row r="1606" spans="6:6">
      <c r="F1606" s="45"/>
    </row>
    <row r="1607" spans="6:6">
      <c r="F1607" s="45"/>
    </row>
    <row r="1608" spans="6:6">
      <c r="F1608" s="45"/>
    </row>
    <row r="1609" spans="6:6">
      <c r="F1609" s="45"/>
    </row>
    <row r="1610" spans="6:6">
      <c r="F1610" s="45"/>
    </row>
    <row r="1611" spans="6:6">
      <c r="F1611" s="45"/>
    </row>
    <row r="1612" spans="6:6">
      <c r="F1612" s="45"/>
    </row>
    <row r="1613" spans="6:6">
      <c r="F1613" s="45"/>
    </row>
    <row r="1614" spans="6:6">
      <c r="F1614" s="45"/>
    </row>
    <row r="1615" spans="6:6">
      <c r="F1615" s="45"/>
    </row>
    <row r="1616" spans="6:6">
      <c r="F1616" s="45"/>
    </row>
    <row r="1617" spans="6:6">
      <c r="F1617" s="45"/>
    </row>
    <row r="1618" spans="6:6">
      <c r="F1618" s="45"/>
    </row>
    <row r="1619" spans="6:6">
      <c r="F1619" s="45"/>
    </row>
    <row r="1620" spans="6:6">
      <c r="F1620" s="45"/>
    </row>
    <row r="1621" spans="6:6">
      <c r="F1621" s="45"/>
    </row>
    <row r="1622" spans="6:6">
      <c r="F1622" s="45"/>
    </row>
    <row r="1623" spans="6:6">
      <c r="F1623" s="45"/>
    </row>
    <row r="1624" spans="6:6">
      <c r="F1624" s="45"/>
    </row>
    <row r="1625" spans="6:6">
      <c r="F1625" s="45"/>
    </row>
    <row r="1626" spans="6:6">
      <c r="F1626" s="45"/>
    </row>
    <row r="1627" spans="6:6">
      <c r="F1627" s="45"/>
    </row>
    <row r="1628" spans="6:6">
      <c r="F1628" s="45"/>
    </row>
    <row r="1629" spans="6:6">
      <c r="F1629" s="45"/>
    </row>
    <row r="1630" spans="6:6">
      <c r="F1630" s="45"/>
    </row>
    <row r="1631" spans="6:6">
      <c r="F1631" s="45"/>
    </row>
    <row r="1632" spans="6:6">
      <c r="F1632" s="45"/>
    </row>
    <row r="1633" spans="6:6">
      <c r="F1633" s="45"/>
    </row>
    <row r="1634" spans="6:6">
      <c r="F1634" s="45"/>
    </row>
    <row r="1635" spans="6:6">
      <c r="F1635" s="45"/>
    </row>
    <row r="1636" spans="6:6">
      <c r="F1636" s="45"/>
    </row>
    <row r="1637" spans="6:6">
      <c r="F1637" s="45"/>
    </row>
    <row r="1638" spans="6:6">
      <c r="F1638" s="45"/>
    </row>
    <row r="1639" spans="6:6">
      <c r="F1639" s="45"/>
    </row>
    <row r="1640" spans="6:6">
      <c r="F1640" s="45"/>
    </row>
    <row r="1641" spans="6:6">
      <c r="F1641" s="45"/>
    </row>
    <row r="1642" spans="6:6">
      <c r="F1642" s="45"/>
    </row>
    <row r="1643" spans="6:6">
      <c r="F1643" s="45"/>
    </row>
    <row r="1644" spans="6:6">
      <c r="F1644" s="45"/>
    </row>
    <row r="1645" spans="6:6">
      <c r="F1645" s="45"/>
    </row>
    <row r="1646" spans="6:6">
      <c r="F1646" s="45"/>
    </row>
    <row r="1647" spans="6:6">
      <c r="F1647" s="45"/>
    </row>
    <row r="1648" spans="6:6">
      <c r="F1648" s="45"/>
    </row>
    <row r="1649" spans="6:6">
      <c r="F1649" s="45"/>
    </row>
    <row r="1650" spans="6:6">
      <c r="F1650" s="45"/>
    </row>
    <row r="1651" spans="6:6">
      <c r="F1651" s="45"/>
    </row>
    <row r="1652" spans="6:6">
      <c r="F1652" s="45"/>
    </row>
    <row r="1653" spans="6:6">
      <c r="F1653" s="45"/>
    </row>
    <row r="1654" spans="6:6">
      <c r="F1654" s="45"/>
    </row>
    <row r="1655" spans="6:6">
      <c r="F1655" s="45"/>
    </row>
    <row r="1656" spans="6:6">
      <c r="F1656" s="45"/>
    </row>
    <row r="1657" spans="6:6">
      <c r="F1657" s="45"/>
    </row>
    <row r="1658" spans="6:6">
      <c r="F1658" s="45"/>
    </row>
    <row r="1659" spans="6:6">
      <c r="F1659" s="45"/>
    </row>
    <row r="1660" spans="6:6">
      <c r="F1660" s="45"/>
    </row>
    <row r="1661" spans="6:6">
      <c r="F1661" s="45"/>
    </row>
    <row r="1662" spans="6:6">
      <c r="F1662" s="45"/>
    </row>
    <row r="1663" spans="6:6">
      <c r="F1663" s="45"/>
    </row>
    <row r="1664" spans="6:6">
      <c r="F1664" s="45"/>
    </row>
    <row r="1665" spans="6:6">
      <c r="F1665" s="45"/>
    </row>
    <row r="1666" spans="6:6">
      <c r="F1666" s="45"/>
    </row>
    <row r="1667" spans="6:6">
      <c r="F1667" s="45"/>
    </row>
    <row r="1668" spans="6:6">
      <c r="F1668" s="45"/>
    </row>
    <row r="1669" spans="6:6">
      <c r="F1669" s="45"/>
    </row>
    <row r="1670" spans="6:6">
      <c r="F1670" s="45"/>
    </row>
    <row r="1671" spans="6:6">
      <c r="F1671" s="45"/>
    </row>
    <row r="1672" spans="6:6">
      <c r="F1672" s="45"/>
    </row>
    <row r="1673" spans="6:6">
      <c r="F1673" s="45"/>
    </row>
    <row r="1674" spans="6:6">
      <c r="F1674" s="45"/>
    </row>
    <row r="1675" spans="6:6">
      <c r="F1675" s="45"/>
    </row>
    <row r="1676" spans="6:6">
      <c r="F1676" s="45"/>
    </row>
    <row r="1677" spans="6:6">
      <c r="F1677" s="45"/>
    </row>
    <row r="1678" spans="6:6">
      <c r="F1678" s="45"/>
    </row>
    <row r="1679" spans="6:6">
      <c r="F1679" s="45"/>
    </row>
    <row r="1680" spans="6:6">
      <c r="F1680" s="45"/>
    </row>
    <row r="1681" spans="6:6">
      <c r="F1681" s="45"/>
    </row>
    <row r="1682" spans="6:6">
      <c r="F1682" s="45"/>
    </row>
    <row r="1683" spans="6:6">
      <c r="F1683" s="45"/>
    </row>
    <row r="1684" spans="6:6">
      <c r="F1684" s="45"/>
    </row>
    <row r="1685" spans="6:6">
      <c r="F1685" s="45"/>
    </row>
    <row r="1686" spans="6:6">
      <c r="F1686" s="45"/>
    </row>
    <row r="1687" spans="6:6">
      <c r="F1687" s="45"/>
    </row>
    <row r="1688" spans="6:6">
      <c r="F1688" s="45"/>
    </row>
    <row r="1689" spans="6:6">
      <c r="F1689" s="45"/>
    </row>
    <row r="1690" spans="6:6">
      <c r="F1690" s="45"/>
    </row>
    <row r="1691" spans="6:6">
      <c r="F1691" s="45"/>
    </row>
    <row r="1692" spans="6:6">
      <c r="F1692" s="45"/>
    </row>
    <row r="1693" spans="6:6">
      <c r="F1693" s="45"/>
    </row>
    <row r="1694" spans="6:6">
      <c r="F1694" s="45"/>
    </row>
    <row r="1695" spans="6:6">
      <c r="F1695" s="45"/>
    </row>
    <row r="1696" spans="6:6">
      <c r="F1696" s="45"/>
    </row>
    <row r="1697" spans="6:6">
      <c r="F1697" s="45"/>
    </row>
    <row r="1698" spans="6:6">
      <c r="F1698" s="45"/>
    </row>
    <row r="1699" spans="6:6">
      <c r="F1699" s="45"/>
    </row>
    <row r="1700" spans="6:6">
      <c r="F1700" s="45"/>
    </row>
    <row r="1701" spans="6:6">
      <c r="F1701" s="45"/>
    </row>
    <row r="1702" spans="6:6">
      <c r="F1702" s="45"/>
    </row>
    <row r="1703" spans="6:6">
      <c r="F1703" s="45"/>
    </row>
    <row r="1704" spans="6:6">
      <c r="F1704" s="45"/>
    </row>
    <row r="1705" spans="6:6">
      <c r="F1705" s="45"/>
    </row>
    <row r="1706" spans="6:6">
      <c r="F1706" s="45"/>
    </row>
    <row r="1707" spans="6:6">
      <c r="F1707" s="45"/>
    </row>
    <row r="1708" spans="6:6">
      <c r="F1708" s="45"/>
    </row>
    <row r="1709" spans="6:6">
      <c r="F1709" s="45"/>
    </row>
    <row r="1710" spans="6:6">
      <c r="F1710" s="45"/>
    </row>
    <row r="1711" spans="6:6">
      <c r="F1711" s="45"/>
    </row>
    <row r="1712" spans="6:6">
      <c r="F1712" s="45"/>
    </row>
    <row r="1713" spans="6:6">
      <c r="F1713" s="45"/>
    </row>
    <row r="1714" spans="6:6">
      <c r="F1714" s="45"/>
    </row>
    <row r="1715" spans="6:6">
      <c r="F1715" s="45"/>
    </row>
    <row r="1716" spans="6:6">
      <c r="F1716" s="45"/>
    </row>
    <row r="1717" spans="6:6">
      <c r="F1717" s="45"/>
    </row>
    <row r="1718" spans="6:6">
      <c r="F1718" s="45"/>
    </row>
    <row r="1719" spans="6:6">
      <c r="F1719" s="45"/>
    </row>
    <row r="1720" spans="6:6">
      <c r="F1720" s="45"/>
    </row>
    <row r="1721" spans="6:6">
      <c r="F1721" s="45"/>
    </row>
    <row r="1722" spans="6:6">
      <c r="F1722" s="45"/>
    </row>
    <row r="1723" spans="6:6">
      <c r="F1723" s="45"/>
    </row>
    <row r="1724" spans="6:6">
      <c r="F1724" s="45"/>
    </row>
    <row r="1725" spans="6:6">
      <c r="F1725" s="45"/>
    </row>
    <row r="1726" spans="6:6">
      <c r="F1726" s="45"/>
    </row>
    <row r="1727" spans="6:6">
      <c r="F1727" s="45"/>
    </row>
    <row r="1728" spans="6:6">
      <c r="F1728" s="45"/>
    </row>
    <row r="1729" spans="6:6">
      <c r="F1729" s="45"/>
    </row>
    <row r="1730" spans="6:6">
      <c r="F1730" s="45"/>
    </row>
    <row r="1731" spans="6:6">
      <c r="F1731" s="45"/>
    </row>
    <row r="1732" spans="6:6">
      <c r="F1732" s="45"/>
    </row>
    <row r="1733" spans="6:6">
      <c r="F1733" s="45"/>
    </row>
    <row r="1734" spans="6:6">
      <c r="F1734" s="45"/>
    </row>
    <row r="1735" spans="6:6">
      <c r="F1735" s="45"/>
    </row>
    <row r="1736" spans="6:6">
      <c r="F1736" s="45"/>
    </row>
    <row r="1737" spans="6:6">
      <c r="F1737" s="45"/>
    </row>
    <row r="1738" spans="6:6">
      <c r="F1738" s="45"/>
    </row>
    <row r="1739" spans="6:6">
      <c r="F1739" s="45"/>
    </row>
    <row r="1740" spans="6:6">
      <c r="F1740" s="45"/>
    </row>
    <row r="1741" spans="6:6">
      <c r="F1741" s="45"/>
    </row>
    <row r="1742" spans="6:6">
      <c r="F1742" s="45"/>
    </row>
    <row r="1743" spans="6:6">
      <c r="F1743" s="45"/>
    </row>
    <row r="1744" spans="6:6">
      <c r="F1744" s="45"/>
    </row>
    <row r="1745" spans="6:6">
      <c r="F1745" s="45"/>
    </row>
    <row r="1746" spans="6:6">
      <c r="F1746" s="45"/>
    </row>
    <row r="1747" spans="6:6">
      <c r="F1747" s="45"/>
    </row>
    <row r="1748" spans="6:6">
      <c r="F1748" s="45"/>
    </row>
    <row r="1749" spans="6:6">
      <c r="F1749" s="45"/>
    </row>
    <row r="1750" spans="6:6">
      <c r="F1750" s="45"/>
    </row>
    <row r="1751" spans="6:6">
      <c r="F1751" s="45"/>
    </row>
    <row r="1752" spans="6:6">
      <c r="F1752" s="45"/>
    </row>
    <row r="1753" spans="6:6">
      <c r="F1753" s="45"/>
    </row>
    <row r="1754" spans="6:6">
      <c r="F1754" s="45"/>
    </row>
    <row r="1755" spans="6:6">
      <c r="F1755" s="45"/>
    </row>
    <row r="1756" spans="6:6">
      <c r="F1756" s="45"/>
    </row>
    <row r="1757" spans="6:6">
      <c r="F1757" s="45"/>
    </row>
    <row r="1758" spans="6:6">
      <c r="F1758" s="45"/>
    </row>
    <row r="1759" spans="6:6">
      <c r="F1759" s="45"/>
    </row>
    <row r="1760" spans="6:6">
      <c r="F1760" s="45"/>
    </row>
    <row r="1761" spans="6:6">
      <c r="F1761" s="45"/>
    </row>
    <row r="1762" spans="6:6">
      <c r="F1762" s="45"/>
    </row>
    <row r="1763" spans="6:6">
      <c r="F1763" s="45"/>
    </row>
    <row r="1764" spans="6:6">
      <c r="F1764" s="45"/>
    </row>
    <row r="1765" spans="6:6">
      <c r="F1765" s="45"/>
    </row>
    <row r="1766" spans="6:6">
      <c r="F1766" s="45"/>
    </row>
    <row r="1767" spans="6:6">
      <c r="F1767" s="45"/>
    </row>
    <row r="1768" spans="6:6">
      <c r="F1768" s="45"/>
    </row>
    <row r="1769" spans="6:6">
      <c r="F1769" s="45"/>
    </row>
    <row r="1770" spans="6:6">
      <c r="F1770" s="45"/>
    </row>
    <row r="1771" spans="6:6">
      <c r="F1771" s="45"/>
    </row>
    <row r="1772" spans="6:6">
      <c r="F1772" s="45"/>
    </row>
    <row r="1773" spans="6:6">
      <c r="F1773" s="45"/>
    </row>
    <row r="1774" spans="6:6">
      <c r="F1774" s="45"/>
    </row>
    <row r="1775" spans="6:6">
      <c r="F1775" s="45"/>
    </row>
    <row r="1776" spans="6:6">
      <c r="F1776" s="45"/>
    </row>
    <row r="1777" spans="6:6">
      <c r="F1777" s="45"/>
    </row>
    <row r="1778" spans="6:6">
      <c r="F1778" s="45"/>
    </row>
    <row r="1779" spans="6:6">
      <c r="F1779" s="45"/>
    </row>
    <row r="1780" spans="6:6">
      <c r="F1780" s="45"/>
    </row>
    <row r="1781" spans="6:6">
      <c r="F1781" s="45"/>
    </row>
    <row r="1782" spans="6:6">
      <c r="F1782" s="45"/>
    </row>
    <row r="1783" spans="6:6">
      <c r="F1783" s="45"/>
    </row>
    <row r="1784" spans="6:6">
      <c r="F1784" s="45"/>
    </row>
    <row r="1785" spans="6:6">
      <c r="F1785" s="45"/>
    </row>
    <row r="1786" spans="6:6">
      <c r="F1786" s="45"/>
    </row>
    <row r="1787" spans="6:6">
      <c r="F1787" s="45"/>
    </row>
    <row r="1788" spans="6:6">
      <c r="F1788" s="45"/>
    </row>
    <row r="1789" spans="6:6">
      <c r="F1789" s="45"/>
    </row>
    <row r="1790" spans="6:6">
      <c r="F1790" s="45"/>
    </row>
    <row r="1791" spans="6:6">
      <c r="F1791" s="45"/>
    </row>
    <row r="1792" spans="6:6">
      <c r="F1792" s="45"/>
    </row>
    <row r="1793" spans="6:6">
      <c r="F1793" s="45"/>
    </row>
    <row r="1794" spans="6:6">
      <c r="F1794" s="45"/>
    </row>
    <row r="1795" spans="6:6">
      <c r="F1795" s="45"/>
    </row>
    <row r="1796" spans="6:6">
      <c r="F1796" s="45"/>
    </row>
    <row r="1797" spans="6:6">
      <c r="F1797" s="45"/>
    </row>
    <row r="1798" spans="6:6">
      <c r="F1798" s="45"/>
    </row>
    <row r="1799" spans="6:6">
      <c r="F1799" s="45"/>
    </row>
    <row r="1800" spans="6:6">
      <c r="F1800" s="45"/>
    </row>
    <row r="1801" spans="6:6">
      <c r="F1801" s="45"/>
    </row>
    <row r="1802" spans="6:6">
      <c r="F1802" s="45"/>
    </row>
    <row r="1803" spans="6:6">
      <c r="F1803" s="45"/>
    </row>
    <row r="1804" spans="6:6">
      <c r="F1804" s="45"/>
    </row>
    <row r="1805" spans="6:6">
      <c r="F1805" s="45"/>
    </row>
    <row r="1806" spans="6:6">
      <c r="F1806" s="45"/>
    </row>
    <row r="1807" spans="6:6">
      <c r="F1807" s="45"/>
    </row>
    <row r="1808" spans="6:6">
      <c r="F1808" s="45"/>
    </row>
    <row r="1809" spans="6:6">
      <c r="F1809" s="45"/>
    </row>
    <row r="1810" spans="6:6">
      <c r="F1810" s="45"/>
    </row>
    <row r="1811" spans="6:6">
      <c r="F1811" s="45"/>
    </row>
    <row r="1812" spans="6:6">
      <c r="F1812" s="45"/>
    </row>
    <row r="1813" spans="6:6">
      <c r="F1813" s="45"/>
    </row>
    <row r="1814" spans="6:6">
      <c r="F1814" s="45"/>
    </row>
    <row r="1815" spans="6:6">
      <c r="F1815" s="45"/>
    </row>
    <row r="1816" spans="6:6">
      <c r="F1816" s="45"/>
    </row>
    <row r="1817" spans="6:6">
      <c r="F1817" s="45"/>
    </row>
    <row r="1818" spans="6:6">
      <c r="F1818" s="45"/>
    </row>
    <row r="1819" spans="6:6">
      <c r="F1819" s="45"/>
    </row>
    <row r="1820" spans="6:6">
      <c r="F1820" s="45"/>
    </row>
    <row r="1821" spans="6:6">
      <c r="F1821" s="45"/>
    </row>
    <row r="1822" spans="6:6">
      <c r="F1822" s="45"/>
    </row>
    <row r="1823" spans="6:6">
      <c r="F1823" s="45"/>
    </row>
    <row r="1824" spans="6:6">
      <c r="F1824" s="45"/>
    </row>
    <row r="1825" spans="6:6">
      <c r="F1825" s="45"/>
    </row>
    <row r="1826" spans="6:6">
      <c r="F1826" s="45"/>
    </row>
    <row r="1827" spans="6:6">
      <c r="F1827" s="45"/>
    </row>
    <row r="1828" spans="6:6">
      <c r="F1828" s="45"/>
    </row>
    <row r="1829" spans="6:6">
      <c r="F1829" s="45"/>
    </row>
    <row r="1830" spans="6:6">
      <c r="F1830" s="45"/>
    </row>
    <row r="1831" spans="6:6">
      <c r="F1831" s="45"/>
    </row>
    <row r="1832" spans="6:6">
      <c r="F1832" s="45"/>
    </row>
    <row r="1833" spans="6:6">
      <c r="F1833" s="45"/>
    </row>
    <row r="1834" spans="6:6">
      <c r="F1834" s="45"/>
    </row>
    <row r="1835" spans="6:6">
      <c r="F1835" s="45"/>
    </row>
    <row r="1836" spans="6:6">
      <c r="F1836" s="45"/>
    </row>
    <row r="1837" spans="6:6">
      <c r="F1837" s="45"/>
    </row>
    <row r="1838" spans="6:6">
      <c r="F1838" s="45"/>
    </row>
    <row r="1839" spans="6:6">
      <c r="F1839" s="45"/>
    </row>
    <row r="1840" spans="6:6">
      <c r="F1840" s="45"/>
    </row>
    <row r="1841" spans="6:6">
      <c r="F1841" s="45"/>
    </row>
    <row r="1842" spans="6:6">
      <c r="F1842" s="45"/>
    </row>
    <row r="1843" spans="6:6">
      <c r="F1843" s="45"/>
    </row>
    <row r="1844" spans="6:6">
      <c r="F1844" s="45"/>
    </row>
    <row r="1845" spans="6:6">
      <c r="F1845" s="45"/>
    </row>
    <row r="1846" spans="6:6">
      <c r="F1846" s="45"/>
    </row>
    <row r="1847" spans="6:6">
      <c r="F1847" s="45"/>
    </row>
    <row r="1848" spans="6:6">
      <c r="F1848" s="45"/>
    </row>
    <row r="1849" spans="6:6">
      <c r="F1849" s="45"/>
    </row>
    <row r="1850" spans="6:6">
      <c r="F1850" s="45"/>
    </row>
    <row r="1851" spans="6:6">
      <c r="F1851" s="45"/>
    </row>
    <row r="1852" spans="6:6">
      <c r="F1852" s="45"/>
    </row>
    <row r="1853" spans="6:6">
      <c r="F1853" s="45"/>
    </row>
    <row r="1854" spans="6:6">
      <c r="F1854" s="45"/>
    </row>
    <row r="1855" spans="6:6">
      <c r="F1855" s="45"/>
    </row>
    <row r="1856" spans="6:6">
      <c r="F1856" s="45"/>
    </row>
    <row r="1857" spans="6:6">
      <c r="F1857" s="45"/>
    </row>
    <row r="1858" spans="6:6">
      <c r="F1858" s="45"/>
    </row>
    <row r="1859" spans="6:6">
      <c r="F1859" s="45"/>
    </row>
    <row r="1860" spans="6:6">
      <c r="F1860" s="45"/>
    </row>
    <row r="1861" spans="6:6">
      <c r="F1861" s="45"/>
    </row>
    <row r="1862" spans="6:6">
      <c r="F1862" s="45"/>
    </row>
    <row r="1863" spans="6:6">
      <c r="F1863" s="45"/>
    </row>
    <row r="1864" spans="6:6">
      <c r="F1864" s="45"/>
    </row>
    <row r="1865" spans="6:6">
      <c r="F1865" s="45"/>
    </row>
    <row r="1866" spans="6:6">
      <c r="F1866" s="45"/>
    </row>
    <row r="1867" spans="6:6">
      <c r="F1867" s="45"/>
    </row>
    <row r="1868" spans="6:6">
      <c r="F1868" s="45"/>
    </row>
    <row r="1869" spans="6:6">
      <c r="F1869" s="45"/>
    </row>
    <row r="1870" spans="6:6">
      <c r="F1870" s="45"/>
    </row>
    <row r="1871" spans="6:6">
      <c r="F1871" s="45"/>
    </row>
    <row r="1872" spans="6:6">
      <c r="F1872" s="45"/>
    </row>
    <row r="1873" spans="6:6">
      <c r="F1873" s="45"/>
    </row>
    <row r="1874" spans="6:6">
      <c r="F1874" s="45"/>
    </row>
    <row r="1875" spans="6:6">
      <c r="F1875" s="45"/>
    </row>
    <row r="1876" spans="6:6">
      <c r="F1876" s="45"/>
    </row>
    <row r="1877" spans="6:6">
      <c r="F1877" s="45"/>
    </row>
    <row r="1878" spans="6:6">
      <c r="F1878" s="45"/>
    </row>
    <row r="1879" spans="6:6">
      <c r="F1879" s="45"/>
    </row>
    <row r="1880" spans="6:6">
      <c r="F1880" s="45"/>
    </row>
    <row r="1881" spans="6:6">
      <c r="F1881" s="45"/>
    </row>
    <row r="1882" spans="6:6">
      <c r="F1882" s="45"/>
    </row>
    <row r="1883" spans="6:6">
      <c r="F1883" s="45"/>
    </row>
    <row r="1884" spans="6:6">
      <c r="F1884" s="45"/>
    </row>
    <row r="1885" spans="6:6">
      <c r="F1885" s="45"/>
    </row>
    <row r="1886" spans="6:6">
      <c r="F1886" s="45"/>
    </row>
    <row r="1887" spans="6:6">
      <c r="F1887" s="45"/>
    </row>
    <row r="1888" spans="6:6">
      <c r="F1888" s="45"/>
    </row>
    <row r="1889" spans="6:6">
      <c r="F1889" s="45"/>
    </row>
    <row r="1890" spans="6:6">
      <c r="F1890" s="45"/>
    </row>
    <row r="1891" spans="6:6">
      <c r="F1891" s="45"/>
    </row>
    <row r="1892" spans="6:6">
      <c r="F1892" s="45"/>
    </row>
    <row r="1893" spans="6:6">
      <c r="F1893" s="45"/>
    </row>
    <row r="1894" spans="6:6">
      <c r="F1894" s="45"/>
    </row>
    <row r="1895" spans="6:6">
      <c r="F1895" s="45"/>
    </row>
    <row r="1896" spans="6:6">
      <c r="F1896" s="45"/>
    </row>
    <row r="1897" spans="6:6">
      <c r="F1897" s="45"/>
    </row>
    <row r="1898" spans="6:6">
      <c r="F1898" s="45"/>
    </row>
    <row r="1899" spans="6:6">
      <c r="F1899" s="45"/>
    </row>
    <row r="1900" spans="6:6">
      <c r="F1900" s="45"/>
    </row>
    <row r="1901" spans="6:6">
      <c r="F1901" s="45"/>
    </row>
    <row r="1902" spans="6:6">
      <c r="F1902" s="45"/>
    </row>
    <row r="1903" spans="6:6">
      <c r="F1903" s="45"/>
    </row>
    <row r="1904" spans="6:6">
      <c r="F1904" s="45"/>
    </row>
    <row r="1905" spans="6:6">
      <c r="F1905" s="45"/>
    </row>
    <row r="1906" spans="6:6">
      <c r="F1906" s="45"/>
    </row>
    <row r="1907" spans="6:6">
      <c r="F1907" s="45"/>
    </row>
    <row r="1908" spans="6:6">
      <c r="F1908" s="45"/>
    </row>
    <row r="1909" spans="6:6">
      <c r="F1909" s="45"/>
    </row>
    <row r="1910" spans="6:6">
      <c r="F1910" s="45"/>
    </row>
    <row r="1911" spans="6:6">
      <c r="F1911" s="45"/>
    </row>
    <row r="1912" spans="6:6">
      <c r="F1912" s="45"/>
    </row>
    <row r="1913" spans="6:6">
      <c r="F1913" s="45"/>
    </row>
    <row r="1914" spans="6:6">
      <c r="F1914" s="45"/>
    </row>
    <row r="1915" spans="6:6">
      <c r="F1915" s="45"/>
    </row>
    <row r="1916" spans="6:6">
      <c r="F1916" s="45"/>
    </row>
    <row r="1917" spans="6:6">
      <c r="F1917" s="45"/>
    </row>
    <row r="1918" spans="6:6">
      <c r="F1918" s="45"/>
    </row>
    <row r="1919" spans="6:6">
      <c r="F1919" s="45"/>
    </row>
    <row r="1920" spans="6:6">
      <c r="F1920" s="45"/>
    </row>
    <row r="1921" spans="6:6">
      <c r="F1921" s="45"/>
    </row>
    <row r="1922" spans="6:6">
      <c r="F1922" s="45"/>
    </row>
    <row r="1923" spans="6:6">
      <c r="F1923" s="45"/>
    </row>
    <row r="1924" spans="6:6">
      <c r="F1924" s="45"/>
    </row>
    <row r="1925" spans="6:6">
      <c r="F1925" s="45"/>
    </row>
    <row r="1926" spans="6:6">
      <c r="F1926" s="45"/>
    </row>
    <row r="1927" spans="6:6">
      <c r="F1927" s="45"/>
    </row>
    <row r="1928" spans="6:6">
      <c r="F1928" s="45"/>
    </row>
    <row r="1929" spans="6:6">
      <c r="F1929" s="45"/>
    </row>
    <row r="1930" spans="6:6">
      <c r="F1930" s="45"/>
    </row>
    <row r="1931" spans="6:6">
      <c r="F1931" s="45"/>
    </row>
    <row r="1932" spans="6:6">
      <c r="F1932" s="45"/>
    </row>
    <row r="1933" spans="6:6">
      <c r="F1933" s="45"/>
    </row>
    <row r="1934" spans="6:6">
      <c r="F1934" s="45"/>
    </row>
    <row r="1935" spans="6:6">
      <c r="F1935" s="45"/>
    </row>
    <row r="1936" spans="6:6">
      <c r="F1936" s="45"/>
    </row>
    <row r="1937" spans="6:6">
      <c r="F1937" s="45"/>
    </row>
    <row r="1938" spans="6:6">
      <c r="F1938" s="45"/>
    </row>
    <row r="1939" spans="6:6">
      <c r="F1939" s="45"/>
    </row>
    <row r="1940" spans="6:6">
      <c r="F1940" s="45"/>
    </row>
    <row r="1941" spans="6:6">
      <c r="F1941" s="45"/>
    </row>
    <row r="1942" spans="6:6">
      <c r="F1942" s="45"/>
    </row>
    <row r="1943" spans="6:6">
      <c r="F1943" s="45"/>
    </row>
    <row r="1944" spans="6:6">
      <c r="F1944" s="45"/>
    </row>
    <row r="1945" spans="6:6">
      <c r="F1945" s="45"/>
    </row>
    <row r="1946" spans="6:6">
      <c r="F1946" s="45"/>
    </row>
    <row r="1947" spans="6:6">
      <c r="F1947" s="45"/>
    </row>
    <row r="1948" spans="6:6">
      <c r="F1948" s="45"/>
    </row>
    <row r="1949" spans="6:6">
      <c r="F1949" s="45"/>
    </row>
    <row r="1950" spans="6:6">
      <c r="F1950" s="45"/>
    </row>
    <row r="1951" spans="6:6">
      <c r="F1951" s="45"/>
    </row>
    <row r="1952" spans="6:6">
      <c r="F1952" s="45"/>
    </row>
    <row r="1953" spans="6:6">
      <c r="F1953" s="45"/>
    </row>
    <row r="1954" spans="6:6">
      <c r="F1954" s="45"/>
    </row>
    <row r="1955" spans="6:6">
      <c r="F1955" s="45"/>
    </row>
    <row r="1956" spans="6:6">
      <c r="F1956" s="45"/>
    </row>
    <row r="1957" spans="6:6">
      <c r="F1957" s="45"/>
    </row>
    <row r="1958" spans="6:6">
      <c r="F1958" s="45"/>
    </row>
    <row r="1959" spans="6:6">
      <c r="F1959" s="45"/>
    </row>
    <row r="1960" spans="6:6">
      <c r="F1960" s="45"/>
    </row>
  </sheetData>
  <dataValidations count="4">
    <dataValidation type="decimal" operator="greaterThanOrEqual" allowBlank="1" showInputMessage="1" showErrorMessage="1" sqref="D4:D65536">
      <formula1>0</formula1>
    </dataValidation>
    <dataValidation type="date" allowBlank="1" showInputMessage="1" showErrorMessage="1" sqref="F4:F65536">
      <formula1>40603</formula1>
      <formula2>42005</formula2>
    </dataValidation>
    <dataValidation type="list" allowBlank="1" showInputMessage="1" showErrorMessage="1" sqref="A4:A202 A204:B500 C4:C500">
      <formula1>Materials</formula1>
    </dataValidation>
    <dataValidation type="list" allowBlank="1" showInputMessage="1" showErrorMessage="1" sqref="E4:E500">
      <formula1>Ordernumber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H4075"/>
  <sheetViews>
    <sheetView showGridLines="0" zoomScale="85" zoomScaleNormal="90" zoomScalePageLayoutView="90" workbookViewId="0">
      <pane ySplit="3" topLeftCell="A1365" activePane="bottomLeft" state="frozen"/>
      <selection activeCell="B127" sqref="B127"/>
      <selection pane="bottomLeft" activeCell="B127" sqref="B127"/>
    </sheetView>
  </sheetViews>
  <sheetFormatPr baseColWidth="10" defaultColWidth="8.875" defaultRowHeight="16" x14ac:dyDescent="0"/>
  <cols>
    <col min="1" max="1" width="28.875" style="56" customWidth="1"/>
    <col min="2" max="2" width="10.875" style="56" customWidth="1"/>
    <col min="3" max="3" width="13.5" style="75" customWidth="1"/>
    <col min="4" max="4" width="8.875" style="56"/>
    <col min="5" max="5" width="9.5" style="56" hidden="1" customWidth="1"/>
    <col min="6" max="7" width="0" style="56" hidden="1" customWidth="1"/>
    <col min="8" max="16384" width="8.875" style="56"/>
  </cols>
  <sheetData>
    <row r="1" spans="1:6" ht="15.75" customHeight="1">
      <c r="A1" s="55" t="s">
        <v>198</v>
      </c>
      <c r="C1" s="56"/>
    </row>
    <row r="2" spans="1:6" ht="15.75" customHeight="1">
      <c r="C2" s="56"/>
    </row>
    <row r="3" spans="1:6" ht="15.75" customHeight="1">
      <c r="A3" s="57" t="s">
        <v>2</v>
      </c>
      <c r="B3" s="57" t="s">
        <v>21</v>
      </c>
      <c r="C3" s="57" t="s">
        <v>197</v>
      </c>
    </row>
    <row r="4" spans="1:6" ht="15.75" customHeight="1">
      <c r="A4" s="58" t="s">
        <v>412</v>
      </c>
      <c r="B4" s="58">
        <v>3.3</v>
      </c>
      <c r="C4" s="139" t="s">
        <v>441</v>
      </c>
    </row>
    <row r="5" spans="1:6" ht="15.75" customHeight="1">
      <c r="A5" s="58" t="s">
        <v>264</v>
      </c>
      <c r="B5" s="58">
        <v>1</v>
      </c>
      <c r="C5" s="139" t="s">
        <v>441</v>
      </c>
      <c r="F5" s="56" t="s">
        <v>199</v>
      </c>
    </row>
    <row r="6" spans="1:6" ht="15.75" customHeight="1">
      <c r="A6" s="58" t="s">
        <v>278</v>
      </c>
      <c r="B6" s="58">
        <v>1</v>
      </c>
      <c r="C6" s="139" t="s">
        <v>441</v>
      </c>
    </row>
    <row r="7" spans="1:6" ht="15.75" customHeight="1">
      <c r="A7" s="58" t="s">
        <v>257</v>
      </c>
      <c r="B7" s="58">
        <v>2</v>
      </c>
      <c r="C7" s="139" t="s">
        <v>441</v>
      </c>
    </row>
    <row r="8" spans="1:6" ht="15.75" customHeight="1">
      <c r="A8" s="58" t="s">
        <v>389</v>
      </c>
      <c r="B8" s="58">
        <v>2</v>
      </c>
      <c r="C8" s="139" t="s">
        <v>441</v>
      </c>
    </row>
    <row r="9" spans="1:6" ht="15.75" customHeight="1">
      <c r="A9" s="58" t="s">
        <v>276</v>
      </c>
      <c r="B9" s="58">
        <v>1</v>
      </c>
      <c r="C9" s="139" t="s">
        <v>441</v>
      </c>
    </row>
    <row r="10" spans="1:6" ht="15.75" customHeight="1">
      <c r="A10" s="58" t="s">
        <v>228</v>
      </c>
      <c r="B10" s="58">
        <v>5</v>
      </c>
      <c r="C10" s="139" t="s">
        <v>455</v>
      </c>
    </row>
    <row r="11" spans="1:6" ht="15.75" customHeight="1">
      <c r="A11" s="58" t="s">
        <v>383</v>
      </c>
      <c r="B11" s="58">
        <v>2</v>
      </c>
      <c r="C11" s="139" t="s">
        <v>441</v>
      </c>
    </row>
    <row r="12" spans="1:6" ht="15.75" customHeight="1">
      <c r="A12" s="58" t="s">
        <v>391</v>
      </c>
      <c r="B12" s="58">
        <v>2</v>
      </c>
      <c r="C12" s="139" t="s">
        <v>441</v>
      </c>
    </row>
    <row r="13" spans="1:6" ht="15.75" customHeight="1">
      <c r="A13" s="58" t="s">
        <v>306</v>
      </c>
      <c r="B13" s="58">
        <v>1</v>
      </c>
      <c r="C13" s="139" t="s">
        <v>441</v>
      </c>
    </row>
    <row r="14" spans="1:6" ht="15.75" customHeight="1">
      <c r="A14" s="58" t="s">
        <v>241</v>
      </c>
      <c r="B14" s="58">
        <v>10</v>
      </c>
      <c r="C14" s="139" t="s">
        <v>441</v>
      </c>
    </row>
    <row r="15" spans="1:6" ht="15.75" customHeight="1">
      <c r="A15" s="58" t="s">
        <v>222</v>
      </c>
      <c r="B15" s="58">
        <v>3.75</v>
      </c>
      <c r="C15" s="139" t="s">
        <v>455</v>
      </c>
    </row>
    <row r="16" spans="1:6" ht="15.75" customHeight="1">
      <c r="A16" s="58" t="s">
        <v>243</v>
      </c>
      <c r="B16" s="58">
        <v>4</v>
      </c>
      <c r="C16" s="139" t="s">
        <v>441</v>
      </c>
    </row>
    <row r="17" spans="1:3" ht="15.75" customHeight="1">
      <c r="A17" s="58" t="s">
        <v>356</v>
      </c>
      <c r="B17" s="58">
        <v>20</v>
      </c>
      <c r="C17" s="139" t="s">
        <v>441</v>
      </c>
    </row>
    <row r="18" spans="1:3" ht="15.75" customHeight="1">
      <c r="A18" s="58" t="s">
        <v>253</v>
      </c>
      <c r="B18" s="58">
        <v>1.3</v>
      </c>
      <c r="C18" s="139" t="s">
        <v>442</v>
      </c>
    </row>
    <row r="19" spans="1:3" ht="15.75" customHeight="1">
      <c r="A19" s="58" t="s">
        <v>241</v>
      </c>
      <c r="B19" s="58">
        <v>8</v>
      </c>
      <c r="C19" s="139" t="s">
        <v>442</v>
      </c>
    </row>
    <row r="20" spans="1:3" ht="15.75" customHeight="1">
      <c r="A20" s="58" t="s">
        <v>220</v>
      </c>
      <c r="B20" s="58">
        <v>4</v>
      </c>
      <c r="C20" s="139" t="s">
        <v>442</v>
      </c>
    </row>
    <row r="21" spans="1:3" ht="15.75" customHeight="1">
      <c r="A21" s="58" t="s">
        <v>227</v>
      </c>
      <c r="B21" s="58">
        <v>5</v>
      </c>
      <c r="C21" s="139" t="s">
        <v>442</v>
      </c>
    </row>
    <row r="22" spans="1:3" ht="15.75" customHeight="1">
      <c r="A22" s="58" t="s">
        <v>356</v>
      </c>
      <c r="B22" s="58">
        <v>95</v>
      </c>
      <c r="C22" s="139" t="s">
        <v>442</v>
      </c>
    </row>
    <row r="23" spans="1:3" ht="15.75" customHeight="1">
      <c r="A23" s="58" t="s">
        <v>443</v>
      </c>
      <c r="B23" s="58">
        <v>34.6</v>
      </c>
      <c r="C23" s="139" t="s">
        <v>442</v>
      </c>
    </row>
    <row r="24" spans="1:3" ht="15.75" customHeight="1">
      <c r="A24" s="58" t="s">
        <v>383</v>
      </c>
      <c r="B24" s="58">
        <v>8</v>
      </c>
      <c r="C24" s="139" t="s">
        <v>442</v>
      </c>
    </row>
    <row r="25" spans="1:3" ht="15.75" customHeight="1">
      <c r="A25" s="58" t="s">
        <v>278</v>
      </c>
      <c r="B25" s="60">
        <v>1</v>
      </c>
      <c r="C25" s="139" t="s">
        <v>442</v>
      </c>
    </row>
    <row r="26" spans="1:3" ht="15.75" customHeight="1">
      <c r="A26" s="58" t="s">
        <v>238</v>
      </c>
      <c r="B26" s="58">
        <v>30</v>
      </c>
      <c r="C26" s="139" t="s">
        <v>442</v>
      </c>
    </row>
    <row r="27" spans="1:3" ht="15.75" customHeight="1">
      <c r="A27" s="58" t="s">
        <v>408</v>
      </c>
      <c r="B27" s="58">
        <v>1</v>
      </c>
      <c r="C27" s="139" t="s">
        <v>442</v>
      </c>
    </row>
    <row r="28" spans="1:3" ht="15.75" customHeight="1">
      <c r="A28" s="58" t="s">
        <v>398</v>
      </c>
      <c r="B28" s="58">
        <v>1</v>
      </c>
      <c r="C28" s="139" t="s">
        <v>442</v>
      </c>
    </row>
    <row r="29" spans="1:3" ht="15.75" customHeight="1">
      <c r="A29" s="58" t="s">
        <v>412</v>
      </c>
      <c r="B29" s="58">
        <v>3.8</v>
      </c>
      <c r="C29" s="139" t="s">
        <v>442</v>
      </c>
    </row>
    <row r="30" spans="1:3" ht="15.75" customHeight="1">
      <c r="A30" s="58" t="s">
        <v>412</v>
      </c>
      <c r="B30" s="58">
        <v>3.3</v>
      </c>
      <c r="C30" s="139">
        <v>41359</v>
      </c>
    </row>
    <row r="31" spans="1:3" ht="15.75" customHeight="1">
      <c r="A31" s="58" t="s">
        <v>356</v>
      </c>
      <c r="B31" s="58">
        <v>40</v>
      </c>
      <c r="C31" s="59">
        <v>41359</v>
      </c>
    </row>
    <row r="32" spans="1:3" ht="15.75" customHeight="1">
      <c r="A32" s="58" t="s">
        <v>454</v>
      </c>
      <c r="B32" s="58">
        <v>0.5</v>
      </c>
      <c r="C32" s="59">
        <v>41359</v>
      </c>
    </row>
    <row r="33" spans="1:4" ht="15.75" customHeight="1">
      <c r="A33" s="58" t="s">
        <v>434</v>
      </c>
      <c r="B33" s="58">
        <v>4</v>
      </c>
      <c r="C33" s="59">
        <v>41359</v>
      </c>
    </row>
    <row r="34" spans="1:4" ht="15.75" customHeight="1">
      <c r="A34" s="58" t="s">
        <v>257</v>
      </c>
      <c r="B34" s="58">
        <v>1</v>
      </c>
      <c r="C34" s="59">
        <v>41359</v>
      </c>
    </row>
    <row r="35" spans="1:4" ht="15.75" customHeight="1">
      <c r="A35" s="61" t="s">
        <v>383</v>
      </c>
      <c r="B35" s="60">
        <v>4</v>
      </c>
      <c r="C35" s="59">
        <v>41359</v>
      </c>
    </row>
    <row r="36" spans="1:4" ht="15.75" customHeight="1">
      <c r="A36" s="61" t="s">
        <v>389</v>
      </c>
      <c r="B36" s="60">
        <v>2</v>
      </c>
      <c r="C36" s="59">
        <v>41359</v>
      </c>
    </row>
    <row r="37" spans="1:4" ht="15.75" customHeight="1">
      <c r="A37" s="61" t="s">
        <v>444</v>
      </c>
      <c r="B37" s="60">
        <v>12</v>
      </c>
      <c r="C37" s="59">
        <v>41359</v>
      </c>
    </row>
    <row r="38" spans="1:4" ht="15.75" customHeight="1">
      <c r="A38" s="61" t="s">
        <v>384</v>
      </c>
      <c r="B38" s="60">
        <v>4</v>
      </c>
      <c r="C38" s="59">
        <v>41359</v>
      </c>
    </row>
    <row r="39" spans="1:4" ht="15.75" customHeight="1">
      <c r="A39" s="61" t="s">
        <v>217</v>
      </c>
      <c r="B39" s="60">
        <v>1</v>
      </c>
      <c r="C39" s="59">
        <v>41359</v>
      </c>
    </row>
    <row r="40" spans="1:4" ht="15.75" customHeight="1">
      <c r="A40" s="61" t="s">
        <v>390</v>
      </c>
      <c r="B40" s="60">
        <v>1</v>
      </c>
      <c r="C40" s="59">
        <v>41359</v>
      </c>
    </row>
    <row r="41" spans="1:4" ht="15.75" customHeight="1">
      <c r="A41" s="61" t="s">
        <v>412</v>
      </c>
      <c r="B41" s="60">
        <v>4</v>
      </c>
      <c r="C41" s="59">
        <v>41360</v>
      </c>
      <c r="D41" s="56" t="s">
        <v>199</v>
      </c>
    </row>
    <row r="42" spans="1:4" ht="15.75" customHeight="1">
      <c r="A42" s="61" t="s">
        <v>305</v>
      </c>
      <c r="B42" s="60">
        <v>5</v>
      </c>
      <c r="C42" s="59">
        <v>41360</v>
      </c>
    </row>
    <row r="43" spans="1:4" ht="15.75" customHeight="1">
      <c r="A43" s="61" t="s">
        <v>306</v>
      </c>
      <c r="B43" s="60">
        <v>15</v>
      </c>
      <c r="C43" s="59">
        <v>41360</v>
      </c>
    </row>
    <row r="44" spans="1:4" ht="15.75" customHeight="1">
      <c r="A44" s="61" t="s">
        <v>356</v>
      </c>
      <c r="B44" s="60">
        <v>40</v>
      </c>
      <c r="C44" s="59">
        <v>41360</v>
      </c>
    </row>
    <row r="45" spans="1:4" ht="15.75" customHeight="1">
      <c r="A45" s="61" t="s">
        <v>278</v>
      </c>
      <c r="B45" s="60">
        <v>1</v>
      </c>
      <c r="C45" s="59">
        <v>41360</v>
      </c>
    </row>
    <row r="46" spans="1:4" ht="15.75" customHeight="1">
      <c r="A46" s="61" t="s">
        <v>407</v>
      </c>
      <c r="B46" s="60">
        <v>1</v>
      </c>
      <c r="C46" s="59">
        <v>41360</v>
      </c>
    </row>
    <row r="47" spans="1:4" ht="15.75" customHeight="1">
      <c r="A47" s="61" t="s">
        <v>331</v>
      </c>
      <c r="B47" s="60">
        <v>1</v>
      </c>
      <c r="C47" s="59">
        <v>41360</v>
      </c>
    </row>
    <row r="48" spans="1:4" ht="15.75" customHeight="1">
      <c r="A48" s="61" t="s">
        <v>383</v>
      </c>
      <c r="B48" s="60">
        <v>2</v>
      </c>
      <c r="C48" s="59">
        <v>41360</v>
      </c>
    </row>
    <row r="49" spans="1:3" ht="15.75" customHeight="1">
      <c r="A49" s="61" t="s">
        <v>380</v>
      </c>
      <c r="B49" s="60">
        <v>1</v>
      </c>
      <c r="C49" s="59">
        <v>41360</v>
      </c>
    </row>
    <row r="50" spans="1:3" ht="15.75" customHeight="1">
      <c r="A50" s="61" t="s">
        <v>379</v>
      </c>
      <c r="B50" s="60">
        <v>1</v>
      </c>
      <c r="C50" s="59">
        <v>41360</v>
      </c>
    </row>
    <row r="51" spans="1:3" ht="15.75" customHeight="1">
      <c r="A51" s="61" t="s">
        <v>257</v>
      </c>
      <c r="B51" s="60">
        <v>4</v>
      </c>
      <c r="C51" s="59">
        <v>41360</v>
      </c>
    </row>
    <row r="52" spans="1:3" ht="15.75" customHeight="1">
      <c r="A52" s="61" t="s">
        <v>243</v>
      </c>
      <c r="B52" s="60">
        <v>80</v>
      </c>
      <c r="C52" s="59">
        <v>41360</v>
      </c>
    </row>
    <row r="53" spans="1:3" ht="15.75" customHeight="1">
      <c r="A53" s="61" t="s">
        <v>222</v>
      </c>
      <c r="B53" s="60">
        <v>4</v>
      </c>
      <c r="C53" s="59">
        <v>41360</v>
      </c>
    </row>
    <row r="54" spans="1:3" ht="15.75" customHeight="1">
      <c r="A54" s="61" t="s">
        <v>434</v>
      </c>
      <c r="B54" s="60">
        <v>68</v>
      </c>
      <c r="C54" s="59">
        <v>41360</v>
      </c>
    </row>
    <row r="55" spans="1:3" ht="15.75" customHeight="1">
      <c r="A55" s="61" t="s">
        <v>412</v>
      </c>
      <c r="B55" s="60">
        <v>1.5</v>
      </c>
      <c r="C55" s="59">
        <v>41361</v>
      </c>
    </row>
    <row r="56" spans="1:3" ht="15.75" customHeight="1">
      <c r="A56" s="61" t="s">
        <v>333</v>
      </c>
      <c r="B56" s="60">
        <v>1</v>
      </c>
      <c r="C56" s="59">
        <v>41361</v>
      </c>
    </row>
    <row r="57" spans="1:3" ht="15.75" customHeight="1">
      <c r="A57" s="61" t="s">
        <v>379</v>
      </c>
      <c r="B57" s="60">
        <v>1</v>
      </c>
      <c r="C57" s="59">
        <v>41361</v>
      </c>
    </row>
    <row r="58" spans="1:3" ht="15.75" customHeight="1">
      <c r="A58" s="61" t="s">
        <v>348</v>
      </c>
      <c r="B58" s="60">
        <v>1</v>
      </c>
      <c r="C58" s="59">
        <v>41361</v>
      </c>
    </row>
    <row r="59" spans="1:3" ht="15.75" customHeight="1">
      <c r="A59" s="61" t="s">
        <v>305</v>
      </c>
      <c r="B59" s="60">
        <v>10</v>
      </c>
      <c r="C59" s="59">
        <v>41361</v>
      </c>
    </row>
    <row r="60" spans="1:3" ht="15.75" customHeight="1">
      <c r="A60" s="61" t="s">
        <v>434</v>
      </c>
      <c r="B60" s="60">
        <v>4</v>
      </c>
      <c r="C60" s="59">
        <v>41361</v>
      </c>
    </row>
    <row r="61" spans="1:3" ht="15.75" customHeight="1">
      <c r="A61" s="61" t="s">
        <v>281</v>
      </c>
      <c r="B61" s="60">
        <v>1</v>
      </c>
      <c r="C61" s="59">
        <v>41361</v>
      </c>
    </row>
    <row r="62" spans="1:3" ht="15.75" customHeight="1">
      <c r="A62" s="61" t="s">
        <v>434</v>
      </c>
      <c r="B62" s="60">
        <v>120</v>
      </c>
      <c r="C62" s="59">
        <v>41361</v>
      </c>
    </row>
    <row r="63" spans="1:3" ht="15.75" customHeight="1">
      <c r="A63" s="61" t="s">
        <v>382</v>
      </c>
      <c r="B63" s="60">
        <v>2</v>
      </c>
      <c r="C63" s="59">
        <v>41361</v>
      </c>
    </row>
    <row r="64" spans="1:3" ht="15.75" customHeight="1">
      <c r="A64" s="61" t="s">
        <v>389</v>
      </c>
      <c r="B64" s="60">
        <v>4</v>
      </c>
      <c r="C64" s="59">
        <v>41361</v>
      </c>
    </row>
    <row r="65" spans="1:3" ht="15.75" customHeight="1">
      <c r="A65" s="61" t="s">
        <v>264</v>
      </c>
      <c r="B65" s="60">
        <v>1</v>
      </c>
      <c r="C65" s="59">
        <v>41361</v>
      </c>
    </row>
    <row r="66" spans="1:3" ht="15.75" customHeight="1">
      <c r="A66" s="61" t="s">
        <v>243</v>
      </c>
      <c r="B66" s="60">
        <v>8</v>
      </c>
      <c r="C66" s="59">
        <v>41361</v>
      </c>
    </row>
    <row r="67" spans="1:3" ht="15.75" customHeight="1">
      <c r="A67" s="61" t="s">
        <v>237</v>
      </c>
      <c r="B67" s="60">
        <v>12</v>
      </c>
      <c r="C67" s="59">
        <v>41361</v>
      </c>
    </row>
    <row r="68" spans="1:3" ht="15.75" customHeight="1">
      <c r="A68" s="61" t="s">
        <v>222</v>
      </c>
      <c r="B68" s="60">
        <v>1</v>
      </c>
      <c r="C68" s="59">
        <v>41361</v>
      </c>
    </row>
    <row r="69" spans="1:3" ht="15.75" customHeight="1">
      <c r="A69" s="61" t="s">
        <v>357</v>
      </c>
      <c r="B69" s="60">
        <v>40</v>
      </c>
      <c r="C69" s="59">
        <v>41361</v>
      </c>
    </row>
    <row r="70" spans="1:3" ht="15.75" customHeight="1">
      <c r="A70" s="61" t="s">
        <v>226</v>
      </c>
      <c r="B70" s="60">
        <v>5</v>
      </c>
      <c r="C70" s="59">
        <v>41361</v>
      </c>
    </row>
    <row r="71" spans="1:3" ht="15.75" customHeight="1">
      <c r="A71" s="61" t="s">
        <v>384</v>
      </c>
      <c r="B71" s="60">
        <v>4</v>
      </c>
      <c r="C71" s="59">
        <v>41361</v>
      </c>
    </row>
    <row r="72" spans="1:3" ht="15.75" customHeight="1">
      <c r="A72" s="61" t="s">
        <v>241</v>
      </c>
      <c r="B72" s="60">
        <v>4</v>
      </c>
      <c r="C72" s="59">
        <v>41361</v>
      </c>
    </row>
    <row r="73" spans="1:3" ht="15.75" customHeight="1">
      <c r="A73" s="61" t="s">
        <v>251</v>
      </c>
      <c r="B73" s="60">
        <v>2</v>
      </c>
      <c r="C73" s="59">
        <v>41361</v>
      </c>
    </row>
    <row r="74" spans="1:3" ht="15.75" customHeight="1">
      <c r="A74" s="61" t="s">
        <v>412</v>
      </c>
      <c r="B74" s="60">
        <v>1.8</v>
      </c>
      <c r="C74" s="59">
        <v>41366</v>
      </c>
    </row>
    <row r="75" spans="1:3" ht="15.75" customHeight="1">
      <c r="A75" s="61" t="s">
        <v>356</v>
      </c>
      <c r="B75" s="60">
        <v>50</v>
      </c>
      <c r="C75" s="59">
        <v>41366</v>
      </c>
    </row>
    <row r="76" spans="1:3" ht="15.75" customHeight="1">
      <c r="A76" s="61" t="s">
        <v>377</v>
      </c>
      <c r="B76" s="60">
        <v>1</v>
      </c>
      <c r="C76" s="59">
        <v>41366</v>
      </c>
    </row>
    <row r="77" spans="1:3" ht="15.75" customHeight="1">
      <c r="A77" s="61" t="s">
        <v>324</v>
      </c>
      <c r="B77" s="60">
        <v>3</v>
      </c>
      <c r="C77" s="59">
        <v>41366</v>
      </c>
    </row>
    <row r="78" spans="1:3" ht="15.75" customHeight="1">
      <c r="A78" s="61" t="s">
        <v>285</v>
      </c>
      <c r="B78" s="60">
        <v>1</v>
      </c>
      <c r="C78" s="59">
        <v>41366</v>
      </c>
    </row>
    <row r="79" spans="1:3" ht="15.75" customHeight="1">
      <c r="A79" s="61" t="s">
        <v>410</v>
      </c>
      <c r="B79" s="60">
        <v>4</v>
      </c>
      <c r="C79" s="59">
        <v>41366</v>
      </c>
    </row>
    <row r="80" spans="1:3" ht="15.75" customHeight="1">
      <c r="A80" s="61" t="s">
        <v>389</v>
      </c>
      <c r="B80" s="60">
        <v>1</v>
      </c>
      <c r="C80" s="59">
        <v>41366</v>
      </c>
    </row>
    <row r="81" spans="1:3" ht="15.75" customHeight="1">
      <c r="A81" s="61" t="s">
        <v>278</v>
      </c>
      <c r="B81" s="60">
        <v>1</v>
      </c>
      <c r="C81" s="59">
        <v>41366</v>
      </c>
    </row>
    <row r="82" spans="1:3" ht="15.75" customHeight="1">
      <c r="A82" s="61" t="s">
        <v>257</v>
      </c>
      <c r="B82" s="60">
        <v>3</v>
      </c>
      <c r="C82" s="59">
        <v>41366</v>
      </c>
    </row>
    <row r="83" spans="1:3" ht="15.75" customHeight="1">
      <c r="A83" s="61" t="s">
        <v>379</v>
      </c>
      <c r="B83" s="60">
        <v>1</v>
      </c>
      <c r="C83" s="59">
        <v>41366</v>
      </c>
    </row>
    <row r="84" spans="1:3" ht="15.75" customHeight="1">
      <c r="A84" s="61" t="s">
        <v>238</v>
      </c>
      <c r="B84" s="60">
        <v>10</v>
      </c>
      <c r="C84" s="59">
        <v>41366</v>
      </c>
    </row>
    <row r="85" spans="1:3" ht="15.75" customHeight="1">
      <c r="A85" s="61" t="s">
        <v>241</v>
      </c>
      <c r="B85" s="60">
        <v>44</v>
      </c>
      <c r="C85" s="59">
        <v>41366</v>
      </c>
    </row>
    <row r="86" spans="1:3" ht="15.75" customHeight="1">
      <c r="A86" s="61" t="s">
        <v>243</v>
      </c>
      <c r="B86" s="60">
        <v>20</v>
      </c>
      <c r="C86" s="59">
        <v>41366</v>
      </c>
    </row>
    <row r="87" spans="1:3" ht="15.75" customHeight="1">
      <c r="A87" s="62" t="s">
        <v>342</v>
      </c>
      <c r="B87" s="60">
        <v>1</v>
      </c>
      <c r="C87" s="59">
        <v>41366</v>
      </c>
    </row>
    <row r="88" spans="1:3" ht="15.75" customHeight="1">
      <c r="A88" s="62" t="s">
        <v>437</v>
      </c>
      <c r="B88" s="60">
        <v>10</v>
      </c>
      <c r="C88" s="59">
        <v>41367</v>
      </c>
    </row>
    <row r="89" spans="1:3" ht="15.75" customHeight="1">
      <c r="A89" s="61" t="s">
        <v>353</v>
      </c>
      <c r="B89" s="60">
        <v>12</v>
      </c>
      <c r="C89" s="59">
        <v>41366</v>
      </c>
    </row>
    <row r="90" spans="1:3" ht="15.75" customHeight="1">
      <c r="A90" s="61" t="s">
        <v>217</v>
      </c>
      <c r="B90" s="60">
        <v>1</v>
      </c>
      <c r="C90" s="59">
        <v>41366</v>
      </c>
    </row>
    <row r="91" spans="1:3" ht="15.75" customHeight="1">
      <c r="A91" s="61" t="s">
        <v>227</v>
      </c>
      <c r="B91" s="60">
        <v>5</v>
      </c>
      <c r="C91" s="59">
        <v>41366</v>
      </c>
    </row>
    <row r="92" spans="1:3" ht="15.75" customHeight="1">
      <c r="A92" s="61" t="s">
        <v>226</v>
      </c>
      <c r="B92" s="60">
        <v>5</v>
      </c>
      <c r="C92" s="59">
        <v>41366</v>
      </c>
    </row>
    <row r="93" spans="1:3" ht="15.75" customHeight="1">
      <c r="A93" s="61" t="s">
        <v>222</v>
      </c>
      <c r="B93" s="60">
        <v>1</v>
      </c>
      <c r="C93" s="59">
        <v>41366</v>
      </c>
    </row>
    <row r="94" spans="1:3" ht="15.75" customHeight="1">
      <c r="A94" s="61" t="s">
        <v>412</v>
      </c>
      <c r="B94" s="60">
        <v>3</v>
      </c>
      <c r="C94" s="59">
        <v>41367</v>
      </c>
    </row>
    <row r="95" spans="1:3" ht="15.75" customHeight="1">
      <c r="A95" s="61" t="s">
        <v>333</v>
      </c>
      <c r="B95" s="60">
        <v>2</v>
      </c>
      <c r="C95" s="59">
        <v>41367</v>
      </c>
    </row>
    <row r="96" spans="1:3" ht="15.75" customHeight="1">
      <c r="A96" s="61" t="s">
        <v>227</v>
      </c>
      <c r="B96" s="60">
        <v>5</v>
      </c>
      <c r="C96" s="59">
        <v>41367</v>
      </c>
    </row>
    <row r="97" spans="1:3" ht="15.75" customHeight="1">
      <c r="A97" s="61" t="s">
        <v>390</v>
      </c>
      <c r="B97" s="60">
        <v>1</v>
      </c>
      <c r="C97" s="59">
        <v>41367</v>
      </c>
    </row>
    <row r="98" spans="1:3" ht="15.75" customHeight="1">
      <c r="A98" s="61" t="s">
        <v>353</v>
      </c>
      <c r="B98" s="60">
        <v>20</v>
      </c>
      <c r="C98" s="59">
        <v>41367</v>
      </c>
    </row>
    <row r="99" spans="1:3" ht="15.75" customHeight="1">
      <c r="A99" s="61" t="s">
        <v>408</v>
      </c>
      <c r="B99" s="60">
        <v>2</v>
      </c>
      <c r="C99" s="59">
        <v>41367</v>
      </c>
    </row>
    <row r="100" spans="1:3" ht="15.75" customHeight="1">
      <c r="A100" s="61" t="s">
        <v>241</v>
      </c>
      <c r="B100" s="60">
        <v>20</v>
      </c>
      <c r="C100" s="59">
        <v>41367</v>
      </c>
    </row>
    <row r="101" spans="1:3" ht="15.75" customHeight="1">
      <c r="A101" s="61" t="s">
        <v>412</v>
      </c>
      <c r="B101" s="60">
        <v>2.5</v>
      </c>
      <c r="C101" s="59">
        <v>41368</v>
      </c>
    </row>
    <row r="102" spans="1:3" ht="15.75" customHeight="1">
      <c r="A102" s="61" t="s">
        <v>297</v>
      </c>
      <c r="B102" s="60">
        <v>1</v>
      </c>
      <c r="C102" s="59">
        <v>41368</v>
      </c>
    </row>
    <row r="103" spans="1:3" ht="15.75" customHeight="1">
      <c r="A103" s="61" t="s">
        <v>446</v>
      </c>
      <c r="B103" s="60">
        <v>5</v>
      </c>
      <c r="C103" s="59">
        <v>41368</v>
      </c>
    </row>
    <row r="104" spans="1:3" ht="15.75" customHeight="1">
      <c r="A104" s="61" t="s">
        <v>278</v>
      </c>
      <c r="B104" s="60">
        <v>2</v>
      </c>
      <c r="C104" s="59">
        <v>41368</v>
      </c>
    </row>
    <row r="105" spans="1:3" ht="15.75" customHeight="1">
      <c r="A105" s="61" t="s">
        <v>238</v>
      </c>
      <c r="B105" s="60">
        <v>10</v>
      </c>
      <c r="C105" s="59">
        <v>41368</v>
      </c>
    </row>
    <row r="106" spans="1:3" ht="15.75" customHeight="1">
      <c r="A106" s="61" t="s">
        <v>227</v>
      </c>
      <c r="B106" s="60">
        <v>5</v>
      </c>
      <c r="C106" s="59">
        <v>41368</v>
      </c>
    </row>
    <row r="107" spans="1:3" ht="15.75" customHeight="1">
      <c r="A107" s="61" t="s">
        <v>217</v>
      </c>
      <c r="B107" s="60">
        <v>1</v>
      </c>
      <c r="C107" s="59">
        <v>41368</v>
      </c>
    </row>
    <row r="108" spans="1:3" ht="15.75" customHeight="1">
      <c r="A108" s="61" t="s">
        <v>458</v>
      </c>
      <c r="B108" s="60">
        <v>1</v>
      </c>
      <c r="C108" s="59">
        <v>41368</v>
      </c>
    </row>
    <row r="109" spans="1:3" ht="15.75" customHeight="1">
      <c r="A109" s="61" t="s">
        <v>257</v>
      </c>
      <c r="B109" s="60">
        <v>4</v>
      </c>
      <c r="C109" s="59">
        <v>41368</v>
      </c>
    </row>
    <row r="110" spans="1:3" ht="15.75" customHeight="1">
      <c r="A110" s="61" t="s">
        <v>389</v>
      </c>
      <c r="B110" s="60">
        <v>1</v>
      </c>
      <c r="C110" s="59">
        <v>41368</v>
      </c>
    </row>
    <row r="111" spans="1:3" ht="15.75" customHeight="1">
      <c r="A111" s="61" t="s">
        <v>233</v>
      </c>
      <c r="B111" s="60">
        <v>6</v>
      </c>
      <c r="C111" s="59">
        <v>41368</v>
      </c>
    </row>
    <row r="112" spans="1:3" ht="15.75" customHeight="1">
      <c r="A112" s="61" t="s">
        <v>356</v>
      </c>
      <c r="B112" s="60">
        <v>80</v>
      </c>
      <c r="C112" s="59">
        <v>41368</v>
      </c>
    </row>
    <row r="113" spans="1:4" ht="15.75" customHeight="1">
      <c r="A113" s="61" t="s">
        <v>241</v>
      </c>
      <c r="B113" s="60">
        <v>12</v>
      </c>
      <c r="C113" s="59">
        <v>41368</v>
      </c>
    </row>
    <row r="114" spans="1:4" ht="15.75" customHeight="1">
      <c r="A114" s="61" t="s">
        <v>412</v>
      </c>
      <c r="B114" s="60">
        <v>1.8</v>
      </c>
      <c r="C114" s="59">
        <v>41369</v>
      </c>
    </row>
    <row r="115" spans="1:4" ht="15.75" customHeight="1">
      <c r="A115" s="61" t="s">
        <v>356</v>
      </c>
      <c r="B115" s="60">
        <v>40</v>
      </c>
      <c r="C115" s="59">
        <v>41369</v>
      </c>
    </row>
    <row r="116" spans="1:4" ht="15.75" customHeight="1">
      <c r="A116" s="61" t="s">
        <v>257</v>
      </c>
      <c r="B116" s="60">
        <v>5</v>
      </c>
      <c r="C116" s="59">
        <v>41369</v>
      </c>
    </row>
    <row r="117" spans="1:4" ht="15.75" customHeight="1">
      <c r="A117" s="61" t="s">
        <v>434</v>
      </c>
      <c r="B117" s="60">
        <v>28</v>
      </c>
      <c r="C117" s="59">
        <v>41369</v>
      </c>
    </row>
    <row r="118" spans="1:4" ht="15.75" customHeight="1">
      <c r="A118" s="61" t="s">
        <v>276</v>
      </c>
      <c r="B118" s="60">
        <v>5</v>
      </c>
      <c r="C118" s="59">
        <v>41369</v>
      </c>
    </row>
    <row r="119" spans="1:4" ht="15.75" customHeight="1">
      <c r="A119" s="61" t="s">
        <v>444</v>
      </c>
      <c r="B119" s="60">
        <v>2</v>
      </c>
      <c r="C119" s="59">
        <v>41369</v>
      </c>
      <c r="D119" s="56" t="s">
        <v>199</v>
      </c>
    </row>
    <row r="120" spans="1:4" ht="15.75" customHeight="1">
      <c r="A120" s="61" t="s">
        <v>433</v>
      </c>
      <c r="B120" s="60">
        <v>5</v>
      </c>
      <c r="C120" s="59">
        <v>41369</v>
      </c>
    </row>
    <row r="121" spans="1:4" ht="15.75" customHeight="1">
      <c r="A121" s="61" t="s">
        <v>249</v>
      </c>
      <c r="B121" s="60">
        <v>3</v>
      </c>
      <c r="C121" s="59">
        <v>41369</v>
      </c>
    </row>
    <row r="122" spans="1:4" ht="15.75" customHeight="1">
      <c r="A122" s="61" t="s">
        <v>250</v>
      </c>
      <c r="B122" s="60">
        <v>3</v>
      </c>
      <c r="C122" s="59">
        <v>41369</v>
      </c>
    </row>
    <row r="123" spans="1:4" ht="15.75" customHeight="1">
      <c r="A123" s="61" t="s">
        <v>360</v>
      </c>
      <c r="B123" s="60">
        <v>6</v>
      </c>
      <c r="C123" s="59">
        <v>41369</v>
      </c>
    </row>
    <row r="124" spans="1:4" ht="15.75" customHeight="1">
      <c r="A124" s="61" t="s">
        <v>457</v>
      </c>
      <c r="B124" s="60">
        <v>6</v>
      </c>
      <c r="C124" s="59">
        <v>41369</v>
      </c>
    </row>
    <row r="125" spans="1:4" ht="15.75" customHeight="1">
      <c r="A125" s="61" t="s">
        <v>341</v>
      </c>
      <c r="B125" s="60">
        <v>1</v>
      </c>
      <c r="C125" s="59">
        <v>41369</v>
      </c>
    </row>
    <row r="126" spans="1:4" ht="15.75" customHeight="1">
      <c r="A126" s="61" t="s">
        <v>356</v>
      </c>
      <c r="B126" s="60">
        <v>30</v>
      </c>
      <c r="C126" s="59">
        <v>41369</v>
      </c>
    </row>
    <row r="127" spans="1:4" ht="15.75" customHeight="1">
      <c r="A127" s="61" t="s">
        <v>356</v>
      </c>
      <c r="B127" s="64">
        <v>40</v>
      </c>
      <c r="C127" s="59">
        <v>41369</v>
      </c>
    </row>
    <row r="128" spans="1:4" ht="15.75" customHeight="1">
      <c r="A128" s="61" t="s">
        <v>296</v>
      </c>
      <c r="B128" s="60">
        <v>3</v>
      </c>
      <c r="C128" s="59">
        <v>41369</v>
      </c>
    </row>
    <row r="129" spans="1:3" ht="15.75" customHeight="1">
      <c r="A129" s="61" t="s">
        <v>386</v>
      </c>
      <c r="B129" s="60">
        <v>2</v>
      </c>
      <c r="C129" s="59">
        <v>41369</v>
      </c>
    </row>
    <row r="130" spans="1:3" ht="15.75" customHeight="1">
      <c r="A130" s="61" t="s">
        <v>342</v>
      </c>
      <c r="B130" s="60">
        <v>3</v>
      </c>
      <c r="C130" s="59">
        <v>41369</v>
      </c>
    </row>
    <row r="131" spans="1:3" ht="15.75" customHeight="1">
      <c r="A131" s="61" t="s">
        <v>356</v>
      </c>
      <c r="B131" s="60">
        <v>70</v>
      </c>
      <c r="C131" s="59">
        <v>41372</v>
      </c>
    </row>
    <row r="132" spans="1:3" ht="15.75" customHeight="1">
      <c r="A132" s="61" t="s">
        <v>257</v>
      </c>
      <c r="B132" s="60">
        <v>2</v>
      </c>
      <c r="C132" s="59">
        <v>41372</v>
      </c>
    </row>
    <row r="133" spans="1:3" ht="15.75" customHeight="1">
      <c r="A133" s="61" t="s">
        <v>393</v>
      </c>
      <c r="B133" s="60">
        <v>1</v>
      </c>
      <c r="C133" s="59">
        <v>41372</v>
      </c>
    </row>
    <row r="134" spans="1:3" ht="15.75" customHeight="1">
      <c r="A134" s="61" t="s">
        <v>398</v>
      </c>
      <c r="B134" s="60">
        <v>1</v>
      </c>
      <c r="C134" s="59">
        <v>41372</v>
      </c>
    </row>
    <row r="135" spans="1:3" ht="15.75" customHeight="1">
      <c r="A135" s="61" t="s">
        <v>227</v>
      </c>
      <c r="B135" s="60">
        <v>5</v>
      </c>
      <c r="C135" s="59">
        <v>41372</v>
      </c>
    </row>
    <row r="136" spans="1:3" ht="15.75" customHeight="1">
      <c r="A136" s="61" t="s">
        <v>406</v>
      </c>
      <c r="B136" s="60">
        <v>1</v>
      </c>
      <c r="C136" s="59">
        <v>41372</v>
      </c>
    </row>
    <row r="137" spans="1:3" ht="15.75" customHeight="1">
      <c r="A137" s="61" t="s">
        <v>242</v>
      </c>
      <c r="B137" s="60">
        <v>2</v>
      </c>
      <c r="C137" s="59">
        <v>41372</v>
      </c>
    </row>
    <row r="138" spans="1:3" ht="15.75" customHeight="1">
      <c r="A138" s="61" t="s">
        <v>389</v>
      </c>
      <c r="B138" s="60">
        <v>1</v>
      </c>
      <c r="C138" s="59">
        <v>41372</v>
      </c>
    </row>
    <row r="139" spans="1:3" ht="15.75" customHeight="1">
      <c r="A139" s="61" t="s">
        <v>444</v>
      </c>
      <c r="B139" s="60">
        <v>5</v>
      </c>
      <c r="C139" s="59">
        <v>41372</v>
      </c>
    </row>
    <row r="140" spans="1:3" ht="15.75" customHeight="1">
      <c r="A140" s="61" t="s">
        <v>436</v>
      </c>
      <c r="B140" s="60">
        <v>5</v>
      </c>
      <c r="C140" s="59">
        <v>41372</v>
      </c>
    </row>
    <row r="141" spans="1:3" ht="15.75" customHeight="1">
      <c r="A141" s="61" t="s">
        <v>356</v>
      </c>
      <c r="B141" s="60">
        <v>30</v>
      </c>
      <c r="C141" s="59">
        <v>41372</v>
      </c>
    </row>
    <row r="142" spans="1:3" ht="15.75" customHeight="1">
      <c r="A142" s="61" t="s">
        <v>222</v>
      </c>
      <c r="B142" s="60">
        <v>5</v>
      </c>
      <c r="C142" s="59">
        <v>41372</v>
      </c>
    </row>
    <row r="143" spans="1:3" ht="15.75" customHeight="1">
      <c r="A143" s="61" t="s">
        <v>227</v>
      </c>
      <c r="B143" s="60">
        <v>5</v>
      </c>
      <c r="C143" s="59">
        <v>41372</v>
      </c>
    </row>
    <row r="144" spans="1:3" ht="15.75" customHeight="1">
      <c r="A144" s="61" t="s">
        <v>437</v>
      </c>
      <c r="B144" s="60">
        <v>1</v>
      </c>
      <c r="C144" s="59">
        <v>41372</v>
      </c>
    </row>
    <row r="145" spans="1:4" ht="15.75" customHeight="1">
      <c r="A145" s="61" t="s">
        <v>411</v>
      </c>
      <c r="B145" s="60">
        <v>1</v>
      </c>
      <c r="C145" s="59">
        <v>41373</v>
      </c>
    </row>
    <row r="146" spans="1:4" ht="15.75" customHeight="1">
      <c r="A146" s="61" t="s">
        <v>412</v>
      </c>
      <c r="B146" s="60">
        <v>3</v>
      </c>
      <c r="C146" s="59">
        <v>41372</v>
      </c>
    </row>
    <row r="147" spans="1:4" ht="15.75" customHeight="1">
      <c r="A147" s="61" t="s">
        <v>356</v>
      </c>
      <c r="B147" s="60">
        <v>70</v>
      </c>
      <c r="C147" s="59">
        <v>41373</v>
      </c>
    </row>
    <row r="148" spans="1:4" ht="15.75" customHeight="1">
      <c r="A148" s="61" t="s">
        <v>237</v>
      </c>
      <c r="B148" s="60">
        <v>15</v>
      </c>
      <c r="C148" s="59">
        <v>41373</v>
      </c>
    </row>
    <row r="149" spans="1:4" ht="15.75" customHeight="1">
      <c r="A149" s="61" t="s">
        <v>306</v>
      </c>
      <c r="B149" s="60">
        <v>5</v>
      </c>
      <c r="C149" s="59">
        <v>41373</v>
      </c>
      <c r="D149" s="56" t="s">
        <v>200</v>
      </c>
    </row>
    <row r="150" spans="1:4" ht="15.75" customHeight="1">
      <c r="A150" s="61" t="s">
        <v>305</v>
      </c>
      <c r="B150" s="60">
        <v>1</v>
      </c>
      <c r="C150" s="59">
        <v>41373</v>
      </c>
    </row>
    <row r="151" spans="1:4" ht="15.75" customHeight="1">
      <c r="A151" s="61" t="s">
        <v>251</v>
      </c>
      <c r="B151" s="60">
        <v>2</v>
      </c>
      <c r="C151" s="59">
        <v>41373</v>
      </c>
    </row>
    <row r="152" spans="1:4" ht="15.75" customHeight="1">
      <c r="A152" s="61" t="s">
        <v>223</v>
      </c>
      <c r="B152" s="60">
        <v>2</v>
      </c>
      <c r="C152" s="59">
        <v>41373</v>
      </c>
    </row>
    <row r="153" spans="1:4" ht="15.75" customHeight="1">
      <c r="A153" s="61" t="s">
        <v>217</v>
      </c>
      <c r="B153" s="60">
        <v>1</v>
      </c>
      <c r="C153" s="59">
        <v>41373</v>
      </c>
    </row>
    <row r="154" spans="1:4" ht="15.75" customHeight="1">
      <c r="A154" s="61" t="s">
        <v>278</v>
      </c>
      <c r="B154" s="60">
        <v>1</v>
      </c>
      <c r="C154" s="59">
        <v>41373</v>
      </c>
    </row>
    <row r="155" spans="1:4" ht="15.75" customHeight="1">
      <c r="A155" s="61" t="s">
        <v>389</v>
      </c>
      <c r="B155" s="60">
        <v>1</v>
      </c>
      <c r="C155" s="59">
        <v>41373</v>
      </c>
    </row>
    <row r="156" spans="1:4" ht="15.75" customHeight="1">
      <c r="A156" s="61" t="s">
        <v>343</v>
      </c>
      <c r="B156" s="60">
        <v>5</v>
      </c>
      <c r="C156" s="59">
        <v>41373</v>
      </c>
    </row>
    <row r="157" spans="1:4" ht="15.75" customHeight="1">
      <c r="A157" s="61" t="s">
        <v>412</v>
      </c>
      <c r="B157" s="60">
        <v>2.5</v>
      </c>
      <c r="C157" s="59">
        <v>41374</v>
      </c>
    </row>
    <row r="158" spans="1:4" ht="15.75" customHeight="1">
      <c r="A158" s="61" t="s">
        <v>449</v>
      </c>
      <c r="B158" s="60">
        <v>8</v>
      </c>
      <c r="C158" s="59">
        <v>41374</v>
      </c>
    </row>
    <row r="159" spans="1:4" ht="15.75" customHeight="1">
      <c r="A159" s="61" t="s">
        <v>341</v>
      </c>
      <c r="B159" s="60">
        <v>2</v>
      </c>
      <c r="C159" s="59">
        <v>41374</v>
      </c>
    </row>
    <row r="160" spans="1:4" ht="15.75" customHeight="1">
      <c r="A160" s="61" t="s">
        <v>343</v>
      </c>
      <c r="B160" s="60">
        <v>3</v>
      </c>
      <c r="C160" s="59">
        <v>41374</v>
      </c>
    </row>
    <row r="161" spans="1:3" ht="15.75" customHeight="1">
      <c r="A161" s="61" t="s">
        <v>448</v>
      </c>
      <c r="B161" s="60">
        <v>4</v>
      </c>
      <c r="C161" s="59">
        <v>41374</v>
      </c>
    </row>
    <row r="162" spans="1:3" ht="15.75" customHeight="1">
      <c r="A162" s="61" t="s">
        <v>391</v>
      </c>
      <c r="B162" s="60">
        <v>60</v>
      </c>
      <c r="C162" s="59">
        <v>41374</v>
      </c>
    </row>
    <row r="163" spans="1:3" ht="15.75" customHeight="1">
      <c r="A163" s="61" t="s">
        <v>447</v>
      </c>
      <c r="B163" s="60">
        <v>4</v>
      </c>
      <c r="C163" s="59">
        <v>41374</v>
      </c>
    </row>
    <row r="164" spans="1:3" ht="15.75" customHeight="1">
      <c r="A164" s="61" t="s">
        <v>342</v>
      </c>
      <c r="B164" s="60">
        <v>1</v>
      </c>
      <c r="C164" s="59">
        <v>41374</v>
      </c>
    </row>
    <row r="165" spans="1:3" ht="15.75" customHeight="1">
      <c r="A165" s="61" t="s">
        <v>323</v>
      </c>
      <c r="B165" s="60">
        <v>1</v>
      </c>
      <c r="C165" s="59">
        <v>41374</v>
      </c>
    </row>
    <row r="166" spans="1:3" ht="15.75" customHeight="1">
      <c r="A166" s="61" t="s">
        <v>306</v>
      </c>
      <c r="B166" s="60">
        <v>8</v>
      </c>
      <c r="C166" s="59">
        <v>41374</v>
      </c>
    </row>
    <row r="167" spans="1:3" ht="15.75" customHeight="1">
      <c r="A167" s="61" t="s">
        <v>311</v>
      </c>
      <c r="B167" s="60">
        <v>1</v>
      </c>
      <c r="C167" s="59">
        <v>41374</v>
      </c>
    </row>
    <row r="168" spans="1:3" ht="15.75" customHeight="1">
      <c r="A168" s="61" t="s">
        <v>227</v>
      </c>
      <c r="B168" s="60">
        <v>5</v>
      </c>
      <c r="C168" s="59">
        <v>41374</v>
      </c>
    </row>
    <row r="169" spans="1:3" ht="15.75" customHeight="1">
      <c r="A169" s="61" t="s">
        <v>356</v>
      </c>
      <c r="B169" s="60">
        <v>50</v>
      </c>
      <c r="C169" s="59">
        <v>41374</v>
      </c>
    </row>
    <row r="170" spans="1:3" ht="15.75" customHeight="1">
      <c r="A170" s="61" t="s">
        <v>356</v>
      </c>
      <c r="B170" s="60">
        <v>10</v>
      </c>
      <c r="C170" s="59">
        <v>41374</v>
      </c>
    </row>
    <row r="171" spans="1:3" ht="15.75" customHeight="1">
      <c r="A171" s="61" t="s">
        <v>434</v>
      </c>
      <c r="B171" s="60">
        <v>4</v>
      </c>
      <c r="C171" s="59">
        <v>41374</v>
      </c>
    </row>
    <row r="172" spans="1:3" ht="15.75" customHeight="1">
      <c r="A172" s="61" t="s">
        <v>374</v>
      </c>
      <c r="B172" s="60">
        <v>8</v>
      </c>
      <c r="C172" s="59">
        <v>41374</v>
      </c>
    </row>
    <row r="173" spans="1:3" ht="15.75" customHeight="1">
      <c r="A173" s="61" t="s">
        <v>241</v>
      </c>
      <c r="B173" s="60">
        <v>8</v>
      </c>
      <c r="C173" s="59">
        <v>41374</v>
      </c>
    </row>
    <row r="174" spans="1:3" ht="15.75" customHeight="1">
      <c r="A174" s="61" t="s">
        <v>412</v>
      </c>
      <c r="B174" s="60">
        <v>2</v>
      </c>
      <c r="C174" s="59">
        <v>41375</v>
      </c>
    </row>
    <row r="175" spans="1:3" ht="15.75" customHeight="1">
      <c r="A175" s="61" t="s">
        <v>375</v>
      </c>
      <c r="B175" s="60">
        <v>1</v>
      </c>
      <c r="C175" s="59">
        <v>41375</v>
      </c>
    </row>
    <row r="176" spans="1:3" ht="15.75" customHeight="1">
      <c r="A176" s="61" t="s">
        <v>433</v>
      </c>
      <c r="B176" s="60">
        <v>30</v>
      </c>
      <c r="C176" s="59">
        <v>41375</v>
      </c>
    </row>
    <row r="177" spans="1:3" ht="15.75" customHeight="1">
      <c r="A177" s="61" t="s">
        <v>249</v>
      </c>
      <c r="B177" s="60">
        <v>12</v>
      </c>
      <c r="C177" s="59">
        <v>41375</v>
      </c>
    </row>
    <row r="178" spans="1:3" ht="15.75" customHeight="1">
      <c r="A178" s="61" t="s">
        <v>250</v>
      </c>
      <c r="B178" s="60">
        <v>12</v>
      </c>
      <c r="C178" s="59">
        <v>41375</v>
      </c>
    </row>
    <row r="179" spans="1:3" ht="15.75" customHeight="1">
      <c r="A179" s="61" t="s">
        <v>251</v>
      </c>
      <c r="B179" s="60">
        <v>3</v>
      </c>
      <c r="C179" s="59">
        <v>41375</v>
      </c>
    </row>
    <row r="180" spans="1:3" ht="15.75" customHeight="1">
      <c r="A180" s="61" t="s">
        <v>360</v>
      </c>
      <c r="B180" s="60">
        <v>24</v>
      </c>
      <c r="C180" s="59">
        <v>41375</v>
      </c>
    </row>
    <row r="181" spans="1:3" ht="15.75" customHeight="1">
      <c r="A181" s="61" t="s">
        <v>285</v>
      </c>
      <c r="B181" s="60">
        <v>3</v>
      </c>
      <c r="C181" s="59">
        <v>41375</v>
      </c>
    </row>
    <row r="182" spans="1:3" ht="15.75" customHeight="1">
      <c r="A182" s="61" t="s">
        <v>278</v>
      </c>
      <c r="B182" s="60">
        <v>2</v>
      </c>
      <c r="C182" s="59">
        <v>41375</v>
      </c>
    </row>
    <row r="183" spans="1:3" ht="15.75" customHeight="1">
      <c r="A183" s="61" t="s">
        <v>444</v>
      </c>
      <c r="B183" s="60">
        <v>5</v>
      </c>
      <c r="C183" s="59">
        <v>41375</v>
      </c>
    </row>
    <row r="184" spans="1:3" ht="15.75" customHeight="1">
      <c r="A184" s="61" t="s">
        <v>394</v>
      </c>
      <c r="B184" s="60">
        <v>4</v>
      </c>
      <c r="C184" s="59">
        <v>41375</v>
      </c>
    </row>
    <row r="185" spans="1:3" ht="15.75" customHeight="1">
      <c r="A185" s="61" t="s">
        <v>378</v>
      </c>
      <c r="B185" s="60">
        <v>1</v>
      </c>
      <c r="C185" s="59">
        <v>41375</v>
      </c>
    </row>
    <row r="186" spans="1:3" ht="15.75" customHeight="1">
      <c r="A186" s="61" t="s">
        <v>384</v>
      </c>
      <c r="B186" s="60">
        <v>8</v>
      </c>
      <c r="C186" s="59">
        <v>41375</v>
      </c>
    </row>
    <row r="187" spans="1:3" ht="15.75" customHeight="1">
      <c r="A187" s="61" t="s">
        <v>227</v>
      </c>
      <c r="B187" s="60">
        <v>5</v>
      </c>
      <c r="C187" s="59">
        <v>41375</v>
      </c>
    </row>
    <row r="188" spans="1:3" ht="15.75" customHeight="1">
      <c r="A188" s="61" t="s">
        <v>412</v>
      </c>
      <c r="B188" s="60">
        <v>2.5</v>
      </c>
      <c r="C188" s="59">
        <v>41376</v>
      </c>
    </row>
    <row r="189" spans="1:3" ht="15.75" customHeight="1">
      <c r="A189" s="61" t="s">
        <v>400</v>
      </c>
      <c r="B189" s="60">
        <v>5</v>
      </c>
      <c r="C189" s="59">
        <v>41376</v>
      </c>
    </row>
    <row r="190" spans="1:3" ht="15.75" customHeight="1">
      <c r="A190" s="61" t="s">
        <v>257</v>
      </c>
      <c r="B190" s="60">
        <v>2</v>
      </c>
      <c r="C190" s="59">
        <v>41376</v>
      </c>
    </row>
    <row r="191" spans="1:3" ht="15.75" customHeight="1">
      <c r="A191" s="61" t="s">
        <v>332</v>
      </c>
      <c r="B191" s="60">
        <v>2</v>
      </c>
      <c r="C191" s="59">
        <v>41376</v>
      </c>
    </row>
    <row r="192" spans="1:3" ht="15.75" customHeight="1">
      <c r="A192" s="61" t="s">
        <v>356</v>
      </c>
      <c r="B192" s="60">
        <v>80</v>
      </c>
      <c r="C192" s="59">
        <v>41376</v>
      </c>
    </row>
    <row r="193" spans="1:3" ht="15.75" customHeight="1">
      <c r="A193" s="61" t="s">
        <v>348</v>
      </c>
      <c r="B193" s="60">
        <v>1</v>
      </c>
      <c r="C193" s="59">
        <v>41376</v>
      </c>
    </row>
    <row r="194" spans="1:3" ht="15.75" customHeight="1">
      <c r="A194" s="61" t="s">
        <v>227</v>
      </c>
      <c r="B194" s="60">
        <v>5</v>
      </c>
      <c r="C194" s="59">
        <v>41376</v>
      </c>
    </row>
    <row r="195" spans="1:3" ht="15.75" customHeight="1">
      <c r="A195" s="134" t="s">
        <v>412</v>
      </c>
      <c r="B195" s="79">
        <v>3.3</v>
      </c>
      <c r="C195" s="59">
        <v>41376</v>
      </c>
    </row>
    <row r="196" spans="1:3" ht="15.75" customHeight="1">
      <c r="A196" s="134" t="s">
        <v>281</v>
      </c>
      <c r="B196" s="79">
        <v>1</v>
      </c>
      <c r="C196" s="59">
        <v>41376</v>
      </c>
    </row>
    <row r="197" spans="1:3" ht="15.75" customHeight="1">
      <c r="A197" s="134" t="s">
        <v>454</v>
      </c>
      <c r="B197" s="79">
        <v>0.3</v>
      </c>
      <c r="C197" s="59">
        <v>41376</v>
      </c>
    </row>
    <row r="198" spans="1:3" ht="15.75" customHeight="1">
      <c r="A198" s="134" t="s">
        <v>343</v>
      </c>
      <c r="B198" s="79">
        <v>7</v>
      </c>
      <c r="C198" s="59">
        <v>41379</v>
      </c>
    </row>
    <row r="199" spans="1:3" ht="15.75" customHeight="1">
      <c r="A199" s="134" t="s">
        <v>447</v>
      </c>
      <c r="B199" s="79">
        <v>7</v>
      </c>
      <c r="C199" s="59">
        <v>41379</v>
      </c>
    </row>
    <row r="200" spans="1:3" ht="15.75" customHeight="1">
      <c r="A200" s="134" t="s">
        <v>228</v>
      </c>
      <c r="B200" s="79">
        <v>5</v>
      </c>
      <c r="C200" s="59">
        <v>41379</v>
      </c>
    </row>
    <row r="201" spans="1:3" ht="15.75" customHeight="1">
      <c r="A201" s="61" t="s">
        <v>310</v>
      </c>
      <c r="B201" s="60">
        <v>2</v>
      </c>
      <c r="C201" s="59">
        <v>41379</v>
      </c>
    </row>
    <row r="202" spans="1:3" ht="15.75" customHeight="1">
      <c r="A202" s="61" t="s">
        <v>356</v>
      </c>
      <c r="B202" s="60">
        <v>95</v>
      </c>
      <c r="C202" s="59">
        <v>41379</v>
      </c>
    </row>
    <row r="203" spans="1:3" ht="15.75" customHeight="1">
      <c r="A203" s="61" t="s">
        <v>278</v>
      </c>
      <c r="B203" s="60">
        <v>1</v>
      </c>
      <c r="C203" s="59">
        <v>41379</v>
      </c>
    </row>
    <row r="204" spans="1:3" ht="15.75" customHeight="1">
      <c r="A204" s="61" t="s">
        <v>222</v>
      </c>
      <c r="B204" s="60">
        <v>5</v>
      </c>
      <c r="C204" s="59">
        <v>41379</v>
      </c>
    </row>
    <row r="205" spans="1:3" ht="15.75" customHeight="1">
      <c r="A205" s="61" t="s">
        <v>227</v>
      </c>
      <c r="B205" s="60">
        <v>5</v>
      </c>
      <c r="C205" s="59">
        <v>41379</v>
      </c>
    </row>
    <row r="206" spans="1:3" ht="15.75" customHeight="1">
      <c r="A206" s="61" t="s">
        <v>458</v>
      </c>
      <c r="B206" s="60">
        <v>1</v>
      </c>
      <c r="C206" s="59">
        <v>41379</v>
      </c>
    </row>
    <row r="207" spans="1:3" ht="15.75" customHeight="1">
      <c r="A207" s="61" t="s">
        <v>412</v>
      </c>
      <c r="B207" s="60">
        <v>3</v>
      </c>
      <c r="C207" s="59">
        <v>41380</v>
      </c>
    </row>
    <row r="208" spans="1:3" ht="15.75" customHeight="1">
      <c r="A208" s="65" t="s">
        <v>278</v>
      </c>
      <c r="B208" s="60">
        <v>3</v>
      </c>
      <c r="C208" s="59">
        <v>41380</v>
      </c>
    </row>
    <row r="209" spans="1:3" ht="15.75" customHeight="1">
      <c r="A209" s="65" t="s">
        <v>381</v>
      </c>
      <c r="B209" s="60">
        <v>7</v>
      </c>
      <c r="C209" s="59">
        <v>41380</v>
      </c>
    </row>
    <row r="210" spans="1:3" ht="15.75" customHeight="1">
      <c r="A210" s="66" t="s">
        <v>287</v>
      </c>
      <c r="B210" s="64">
        <v>2</v>
      </c>
      <c r="C210" s="59">
        <v>41380</v>
      </c>
    </row>
    <row r="211" spans="1:3" ht="15.75" customHeight="1">
      <c r="A211" s="65" t="s">
        <v>389</v>
      </c>
      <c r="B211" s="60">
        <v>1</v>
      </c>
      <c r="C211" s="59">
        <v>41380</v>
      </c>
    </row>
    <row r="212" spans="1:3" ht="15.75" customHeight="1">
      <c r="A212" s="65" t="s">
        <v>375</v>
      </c>
      <c r="B212" s="60">
        <v>1</v>
      </c>
      <c r="C212" s="59">
        <v>41380</v>
      </c>
    </row>
    <row r="213" spans="1:3" ht="15.75" customHeight="1">
      <c r="A213" s="65" t="s">
        <v>257</v>
      </c>
      <c r="B213" s="60">
        <v>4</v>
      </c>
      <c r="C213" s="59">
        <v>41380</v>
      </c>
    </row>
    <row r="214" spans="1:3" ht="15.75" customHeight="1">
      <c r="A214" s="65" t="s">
        <v>302</v>
      </c>
      <c r="B214" s="60">
        <v>1</v>
      </c>
      <c r="C214" s="59">
        <v>41380</v>
      </c>
    </row>
    <row r="215" spans="1:3" ht="15.75" customHeight="1">
      <c r="A215" s="65" t="s">
        <v>227</v>
      </c>
      <c r="B215" s="60">
        <v>5</v>
      </c>
      <c r="C215" s="59">
        <v>41380</v>
      </c>
    </row>
    <row r="216" spans="1:3" ht="15.75" customHeight="1">
      <c r="A216" s="65" t="s">
        <v>220</v>
      </c>
      <c r="B216" s="60">
        <v>5</v>
      </c>
      <c r="C216" s="59">
        <v>41380</v>
      </c>
    </row>
    <row r="217" spans="1:3" ht="15.75" customHeight="1">
      <c r="A217" s="65" t="s">
        <v>217</v>
      </c>
      <c r="B217" s="60">
        <v>1</v>
      </c>
      <c r="C217" s="59">
        <v>41380</v>
      </c>
    </row>
    <row r="218" spans="1:3" ht="15.75" customHeight="1">
      <c r="A218" s="65" t="s">
        <v>253</v>
      </c>
      <c r="B218" s="60">
        <v>7.8</v>
      </c>
      <c r="C218" s="59">
        <v>41380</v>
      </c>
    </row>
    <row r="219" spans="1:3" ht="15.75" customHeight="1">
      <c r="A219" s="65" t="s">
        <v>297</v>
      </c>
      <c r="B219" s="60">
        <v>1</v>
      </c>
      <c r="C219" s="59">
        <v>41380</v>
      </c>
    </row>
    <row r="220" spans="1:3" ht="15.75" customHeight="1">
      <c r="A220" s="65" t="s">
        <v>356</v>
      </c>
      <c r="B220" s="60">
        <v>30</v>
      </c>
      <c r="C220" s="59">
        <v>41380</v>
      </c>
    </row>
    <row r="221" spans="1:3" ht="15.75" customHeight="1">
      <c r="A221" s="65" t="s">
        <v>226</v>
      </c>
      <c r="B221" s="60">
        <v>5</v>
      </c>
      <c r="C221" s="59">
        <v>41380</v>
      </c>
    </row>
    <row r="222" spans="1:3" ht="15.75" customHeight="1">
      <c r="A222" s="65" t="s">
        <v>412</v>
      </c>
      <c r="B222" s="60">
        <v>2.5</v>
      </c>
      <c r="C222" s="59">
        <v>41381</v>
      </c>
    </row>
    <row r="223" spans="1:3" ht="15.75" customHeight="1">
      <c r="A223" s="65" t="s">
        <v>444</v>
      </c>
      <c r="B223" s="60">
        <v>5</v>
      </c>
      <c r="C223" s="59">
        <v>41381</v>
      </c>
    </row>
    <row r="224" spans="1:3" ht="15.75" customHeight="1">
      <c r="A224" s="65" t="s">
        <v>408</v>
      </c>
      <c r="B224" s="60">
        <v>1</v>
      </c>
      <c r="C224" s="59">
        <v>41381</v>
      </c>
    </row>
    <row r="225" spans="1:6" ht="15.75" customHeight="1">
      <c r="A225" s="65" t="s">
        <v>249</v>
      </c>
      <c r="B225" s="60">
        <v>1</v>
      </c>
      <c r="C225" s="59">
        <v>41381</v>
      </c>
    </row>
    <row r="226" spans="1:6" ht="15.75" customHeight="1">
      <c r="A226" s="65" t="s">
        <v>250</v>
      </c>
      <c r="B226" s="60">
        <v>1</v>
      </c>
      <c r="C226" s="59">
        <v>41381</v>
      </c>
    </row>
    <row r="227" spans="1:6" ht="15.75" customHeight="1">
      <c r="A227" s="65" t="s">
        <v>435</v>
      </c>
      <c r="B227" s="60">
        <v>1</v>
      </c>
      <c r="C227" s="59">
        <v>41381</v>
      </c>
    </row>
    <row r="228" spans="1:6" ht="15.75" customHeight="1">
      <c r="A228" s="65" t="s">
        <v>360</v>
      </c>
      <c r="B228" s="60">
        <v>2</v>
      </c>
      <c r="C228" s="59">
        <v>41381</v>
      </c>
    </row>
    <row r="229" spans="1:6" ht="15.75" customHeight="1">
      <c r="A229" s="65" t="s">
        <v>322</v>
      </c>
      <c r="B229" s="60">
        <v>1</v>
      </c>
      <c r="C229" s="59">
        <v>41381</v>
      </c>
    </row>
    <row r="230" spans="1:6" ht="15.75" customHeight="1">
      <c r="A230" s="65" t="s">
        <v>327</v>
      </c>
      <c r="B230" s="60">
        <v>1</v>
      </c>
      <c r="C230" s="59">
        <v>41381</v>
      </c>
    </row>
    <row r="231" spans="1:6" ht="15.75" customHeight="1">
      <c r="A231" s="65" t="s">
        <v>453</v>
      </c>
      <c r="B231" s="60">
        <v>1</v>
      </c>
      <c r="C231" s="59">
        <v>41381</v>
      </c>
    </row>
    <row r="232" spans="1:6" ht="15.75" customHeight="1">
      <c r="A232" s="65" t="s">
        <v>389</v>
      </c>
      <c r="B232" s="60">
        <v>1</v>
      </c>
      <c r="C232" s="59">
        <v>41381</v>
      </c>
    </row>
    <row r="233" spans="1:6" ht="15.75" customHeight="1">
      <c r="A233" s="65" t="s">
        <v>285</v>
      </c>
      <c r="B233" s="60">
        <v>1</v>
      </c>
      <c r="C233" s="59">
        <v>41381</v>
      </c>
    </row>
    <row r="234" spans="1:6" ht="15.75" customHeight="1">
      <c r="A234" s="65" t="s">
        <v>257</v>
      </c>
      <c r="B234" s="60">
        <v>2</v>
      </c>
      <c r="C234" s="59">
        <v>41381</v>
      </c>
    </row>
    <row r="235" spans="1:6" ht="15.75" customHeight="1">
      <c r="A235" s="65" t="s">
        <v>269</v>
      </c>
      <c r="B235" s="60">
        <v>1</v>
      </c>
      <c r="C235" s="59">
        <v>41381</v>
      </c>
    </row>
    <row r="236" spans="1:6" ht="15.75" customHeight="1">
      <c r="A236" s="65" t="s">
        <v>343</v>
      </c>
      <c r="B236" s="60">
        <v>5</v>
      </c>
      <c r="C236" s="59">
        <v>41381</v>
      </c>
    </row>
    <row r="237" spans="1:6" ht="15.75" customHeight="1">
      <c r="A237" s="65" t="s">
        <v>447</v>
      </c>
      <c r="B237" s="60">
        <v>4</v>
      </c>
      <c r="C237" s="59">
        <v>41381</v>
      </c>
    </row>
    <row r="238" spans="1:6" ht="15.75" customHeight="1">
      <c r="A238" s="65" t="s">
        <v>241</v>
      </c>
      <c r="B238" s="60">
        <v>23</v>
      </c>
      <c r="C238" s="59">
        <v>41381</v>
      </c>
      <c r="F238" s="67"/>
    </row>
    <row r="239" spans="1:6" ht="15.75" customHeight="1">
      <c r="A239" s="65" t="s">
        <v>243</v>
      </c>
      <c r="B239" s="60">
        <v>14</v>
      </c>
      <c r="C239" s="59">
        <v>41381</v>
      </c>
      <c r="F239" s="68"/>
    </row>
    <row r="240" spans="1:6" ht="15.75" customHeight="1">
      <c r="A240" s="65" t="s">
        <v>384</v>
      </c>
      <c r="B240" s="60">
        <v>4</v>
      </c>
      <c r="C240" s="59">
        <v>41381</v>
      </c>
    </row>
    <row r="241" spans="1:3" ht="15.75" customHeight="1">
      <c r="A241" s="65" t="s">
        <v>227</v>
      </c>
      <c r="B241" s="69">
        <v>5</v>
      </c>
      <c r="C241" s="59">
        <v>41381</v>
      </c>
    </row>
    <row r="242" spans="1:3" ht="15.75" customHeight="1">
      <c r="A242" s="70" t="s">
        <v>412</v>
      </c>
      <c r="B242" s="71">
        <v>1.8</v>
      </c>
      <c r="C242" s="59">
        <v>41382</v>
      </c>
    </row>
    <row r="243" spans="1:3" ht="15.75" customHeight="1">
      <c r="A243" s="65" t="s">
        <v>257</v>
      </c>
      <c r="B243" s="72">
        <v>3</v>
      </c>
      <c r="C243" s="59">
        <v>41382</v>
      </c>
    </row>
    <row r="244" spans="1:3" ht="15.75" customHeight="1">
      <c r="A244" s="65" t="s">
        <v>454</v>
      </c>
      <c r="B244" s="60">
        <v>0.25</v>
      </c>
      <c r="C244" s="59">
        <v>41382</v>
      </c>
    </row>
    <row r="245" spans="1:3" ht="15.75" customHeight="1">
      <c r="A245" s="65" t="s">
        <v>444</v>
      </c>
      <c r="B245" s="60">
        <v>8</v>
      </c>
      <c r="C245" s="59">
        <v>41382</v>
      </c>
    </row>
    <row r="246" spans="1:3" ht="15.75" customHeight="1">
      <c r="A246" s="65" t="s">
        <v>384</v>
      </c>
      <c r="B246" s="60">
        <v>6</v>
      </c>
      <c r="C246" s="59">
        <v>41382</v>
      </c>
    </row>
    <row r="247" spans="1:3" ht="15.75" customHeight="1">
      <c r="A247" s="65" t="s">
        <v>241</v>
      </c>
      <c r="B247" s="60">
        <v>18</v>
      </c>
      <c r="C247" s="59">
        <v>41382</v>
      </c>
    </row>
    <row r="248" spans="1:3" ht="15.75" customHeight="1">
      <c r="A248" s="65" t="s">
        <v>227</v>
      </c>
      <c r="B248" s="60">
        <v>5</v>
      </c>
      <c r="C248" s="59">
        <v>41382</v>
      </c>
    </row>
    <row r="249" spans="1:3" ht="15.75" customHeight="1">
      <c r="A249" s="65" t="s">
        <v>356</v>
      </c>
      <c r="B249" s="60">
        <v>20</v>
      </c>
      <c r="C249" s="59">
        <v>41382</v>
      </c>
    </row>
    <row r="250" spans="1:3" ht="15.75" customHeight="1">
      <c r="A250" s="65" t="s">
        <v>390</v>
      </c>
      <c r="B250" s="60">
        <v>1</v>
      </c>
      <c r="C250" s="59">
        <v>41382</v>
      </c>
    </row>
    <row r="251" spans="1:3" ht="15.75" customHeight="1">
      <c r="A251" s="65" t="s">
        <v>297</v>
      </c>
      <c r="B251" s="60">
        <v>5</v>
      </c>
      <c r="C251" s="59">
        <v>41382</v>
      </c>
    </row>
    <row r="252" spans="1:3" ht="15.75" customHeight="1">
      <c r="A252" s="65" t="s">
        <v>412</v>
      </c>
      <c r="B252" s="60">
        <v>2</v>
      </c>
      <c r="C252" s="59">
        <v>41383</v>
      </c>
    </row>
    <row r="253" spans="1:3" ht="15.75" customHeight="1">
      <c r="A253" s="65" t="s">
        <v>278</v>
      </c>
      <c r="B253" s="60">
        <v>1</v>
      </c>
      <c r="C253" s="59">
        <v>41383</v>
      </c>
    </row>
    <row r="254" spans="1:3" ht="15.75" customHeight="1">
      <c r="A254" s="65" t="s">
        <v>389</v>
      </c>
      <c r="B254" s="60">
        <v>1</v>
      </c>
      <c r="C254" s="59">
        <v>41383</v>
      </c>
    </row>
    <row r="255" spans="1:3" ht="15.75" customHeight="1">
      <c r="A255" s="65" t="s">
        <v>241</v>
      </c>
      <c r="B255" s="60">
        <v>4</v>
      </c>
      <c r="C255" s="59">
        <v>41383</v>
      </c>
    </row>
    <row r="256" spans="1:3" ht="15.75" customHeight="1">
      <c r="A256" s="65" t="s">
        <v>243</v>
      </c>
      <c r="B256" s="60">
        <v>2</v>
      </c>
      <c r="C256" s="59">
        <v>41383</v>
      </c>
    </row>
    <row r="257" spans="1:3" ht="15.75" customHeight="1">
      <c r="A257" s="65" t="s">
        <v>217</v>
      </c>
      <c r="B257" s="60">
        <v>1</v>
      </c>
      <c r="C257" s="59">
        <v>41383</v>
      </c>
    </row>
    <row r="258" spans="1:3" ht="15.75" customHeight="1">
      <c r="A258" s="65" t="s">
        <v>447</v>
      </c>
      <c r="B258" s="60">
        <v>56</v>
      </c>
      <c r="C258" s="59">
        <v>41383</v>
      </c>
    </row>
    <row r="259" spans="1:3" ht="15.75" customHeight="1">
      <c r="A259" s="65" t="s">
        <v>356</v>
      </c>
      <c r="B259" s="60">
        <v>40</v>
      </c>
      <c r="C259" s="59">
        <v>41383</v>
      </c>
    </row>
    <row r="260" spans="1:3" ht="15.75" customHeight="1">
      <c r="A260" s="65" t="s">
        <v>384</v>
      </c>
      <c r="B260" s="60">
        <v>2</v>
      </c>
      <c r="C260" s="59">
        <v>41383</v>
      </c>
    </row>
    <row r="261" spans="1:3" ht="15.75" customHeight="1">
      <c r="A261" s="65" t="s">
        <v>379</v>
      </c>
      <c r="B261" s="60">
        <v>1</v>
      </c>
      <c r="C261" s="59">
        <v>41383</v>
      </c>
    </row>
    <row r="262" spans="1:3" ht="15.75" customHeight="1">
      <c r="A262" s="65" t="s">
        <v>412</v>
      </c>
      <c r="B262" s="60">
        <v>3</v>
      </c>
      <c r="C262" s="59">
        <v>41386</v>
      </c>
    </row>
    <row r="263" spans="1:3" ht="15.75" customHeight="1">
      <c r="A263" s="65" t="s">
        <v>283</v>
      </c>
      <c r="B263" s="60">
        <v>1</v>
      </c>
      <c r="C263" s="59">
        <v>41386</v>
      </c>
    </row>
    <row r="264" spans="1:3" ht="15.75" customHeight="1">
      <c r="A264" s="65" t="s">
        <v>401</v>
      </c>
      <c r="B264" s="60">
        <v>1</v>
      </c>
      <c r="C264" s="59">
        <v>41386</v>
      </c>
    </row>
    <row r="265" spans="1:3" ht="15.75" customHeight="1">
      <c r="A265" s="65" t="s">
        <v>278</v>
      </c>
      <c r="B265" s="60">
        <v>1</v>
      </c>
      <c r="C265" s="59">
        <v>41386</v>
      </c>
    </row>
    <row r="266" spans="1:3" ht="15.75" customHeight="1">
      <c r="A266" s="65" t="s">
        <v>457</v>
      </c>
      <c r="B266" s="60">
        <v>2</v>
      </c>
      <c r="C266" s="59">
        <v>41386</v>
      </c>
    </row>
    <row r="267" spans="1:3" ht="15.75" customHeight="1">
      <c r="A267" s="65" t="s">
        <v>350</v>
      </c>
      <c r="B267" s="60">
        <v>2</v>
      </c>
      <c r="C267" s="59">
        <v>41386</v>
      </c>
    </row>
    <row r="268" spans="1:3" ht="15.75" customHeight="1">
      <c r="A268" s="65" t="s">
        <v>394</v>
      </c>
      <c r="B268" s="60">
        <v>1</v>
      </c>
      <c r="C268" s="59">
        <v>41386</v>
      </c>
    </row>
    <row r="269" spans="1:3" ht="15.75" customHeight="1">
      <c r="A269" s="65" t="s">
        <v>233</v>
      </c>
      <c r="B269" s="60">
        <v>2</v>
      </c>
      <c r="C269" s="59">
        <v>41386</v>
      </c>
    </row>
    <row r="270" spans="1:3" ht="15.75" customHeight="1">
      <c r="A270" s="65" t="s">
        <v>343</v>
      </c>
      <c r="B270" s="60">
        <v>5</v>
      </c>
      <c r="C270" s="59">
        <v>41386</v>
      </c>
    </row>
    <row r="271" spans="1:3" ht="15.75" customHeight="1">
      <c r="A271" s="65" t="s">
        <v>227</v>
      </c>
      <c r="B271" s="60">
        <v>5</v>
      </c>
      <c r="C271" s="59">
        <v>41386</v>
      </c>
    </row>
    <row r="272" spans="1:3" ht="15.75" customHeight="1">
      <c r="A272" s="66" t="s">
        <v>458</v>
      </c>
      <c r="B272" s="64">
        <v>1</v>
      </c>
      <c r="C272" s="59">
        <v>41386</v>
      </c>
    </row>
    <row r="273" spans="1:3" ht="15.75" customHeight="1">
      <c r="A273" s="66" t="s">
        <v>356</v>
      </c>
      <c r="B273" s="64">
        <v>160</v>
      </c>
      <c r="C273" s="59">
        <v>41386</v>
      </c>
    </row>
    <row r="274" spans="1:3" ht="15.75" customHeight="1">
      <c r="A274" s="66" t="s">
        <v>271</v>
      </c>
      <c r="B274" s="64">
        <v>1</v>
      </c>
      <c r="C274" s="59">
        <v>41386</v>
      </c>
    </row>
    <row r="275" spans="1:3" ht="15.75" customHeight="1">
      <c r="A275" s="66" t="s">
        <v>306</v>
      </c>
      <c r="B275" s="64">
        <v>1</v>
      </c>
      <c r="C275" s="59">
        <v>41386</v>
      </c>
    </row>
    <row r="276" spans="1:3" ht="15.75" customHeight="1">
      <c r="A276" s="66" t="s">
        <v>226</v>
      </c>
      <c r="B276" s="64">
        <v>5</v>
      </c>
      <c r="C276" s="59">
        <v>41386</v>
      </c>
    </row>
    <row r="277" spans="1:3" ht="15.75" customHeight="1">
      <c r="A277" s="66" t="s">
        <v>412</v>
      </c>
      <c r="B277" s="64">
        <v>2.5</v>
      </c>
      <c r="C277" s="59">
        <v>41387</v>
      </c>
    </row>
    <row r="278" spans="1:3" ht="15.75" customHeight="1">
      <c r="A278" s="65" t="s">
        <v>278</v>
      </c>
      <c r="B278" s="60">
        <v>1</v>
      </c>
      <c r="C278" s="59">
        <v>41387</v>
      </c>
    </row>
    <row r="279" spans="1:3" ht="15.75" customHeight="1">
      <c r="A279" s="65" t="s">
        <v>356</v>
      </c>
      <c r="B279" s="60">
        <v>20</v>
      </c>
      <c r="C279" s="59">
        <v>41387</v>
      </c>
    </row>
    <row r="280" spans="1:3" ht="15.75" customHeight="1">
      <c r="A280" s="65" t="s">
        <v>239</v>
      </c>
      <c r="B280" s="60">
        <v>2</v>
      </c>
      <c r="C280" s="59">
        <v>41387</v>
      </c>
    </row>
    <row r="281" spans="1:3" ht="15.75" customHeight="1">
      <c r="A281" s="65" t="s">
        <v>433</v>
      </c>
      <c r="B281" s="60">
        <v>2</v>
      </c>
      <c r="C281" s="59">
        <v>41387</v>
      </c>
    </row>
    <row r="282" spans="1:3" ht="15.75" customHeight="1">
      <c r="A282" s="65" t="s">
        <v>250</v>
      </c>
      <c r="B282" s="60">
        <v>6</v>
      </c>
      <c r="C282" s="59">
        <v>41387</v>
      </c>
    </row>
    <row r="283" spans="1:3" ht="15.75" customHeight="1">
      <c r="A283" s="65" t="s">
        <v>249</v>
      </c>
      <c r="B283" s="60">
        <v>6</v>
      </c>
      <c r="C283" s="59">
        <v>41387</v>
      </c>
    </row>
    <row r="284" spans="1:3" ht="15.75" customHeight="1">
      <c r="A284" s="65" t="s">
        <v>360</v>
      </c>
      <c r="B284" s="60">
        <v>12</v>
      </c>
      <c r="C284" s="59">
        <v>41387</v>
      </c>
    </row>
    <row r="285" spans="1:3" ht="15.75" customHeight="1">
      <c r="A285" s="65" t="s">
        <v>320</v>
      </c>
      <c r="B285" s="60">
        <v>23</v>
      </c>
      <c r="C285" s="59">
        <v>41387</v>
      </c>
    </row>
    <row r="286" spans="1:3" ht="15.75" customHeight="1">
      <c r="A286" s="65" t="s">
        <v>384</v>
      </c>
      <c r="B286" s="60">
        <v>22</v>
      </c>
      <c r="C286" s="59">
        <v>41387</v>
      </c>
    </row>
    <row r="287" spans="1:3" ht="15.75" customHeight="1">
      <c r="A287" s="65" t="s">
        <v>241</v>
      </c>
      <c r="B287" s="60">
        <v>24</v>
      </c>
      <c r="C287" s="59">
        <v>41387</v>
      </c>
    </row>
    <row r="288" spans="1:3" ht="15.75" customHeight="1">
      <c r="A288" s="65" t="s">
        <v>239</v>
      </c>
      <c r="B288" s="60">
        <v>5</v>
      </c>
      <c r="C288" s="59">
        <v>41387</v>
      </c>
    </row>
    <row r="289" spans="1:3" ht="15.75" customHeight="1">
      <c r="A289" s="65" t="s">
        <v>222</v>
      </c>
      <c r="B289" s="60">
        <v>5</v>
      </c>
      <c r="C289" s="59">
        <v>41387</v>
      </c>
    </row>
    <row r="290" spans="1:3" ht="15.75" customHeight="1">
      <c r="A290" s="65" t="s">
        <v>227</v>
      </c>
      <c r="B290" s="60">
        <v>5</v>
      </c>
      <c r="C290" s="59">
        <v>41387</v>
      </c>
    </row>
    <row r="291" spans="1:3" ht="15.75" customHeight="1">
      <c r="A291" s="65" t="s">
        <v>356</v>
      </c>
      <c r="B291" s="60">
        <v>20</v>
      </c>
      <c r="C291" s="59">
        <v>41387</v>
      </c>
    </row>
    <row r="292" spans="1:3" ht="15.75" customHeight="1">
      <c r="A292" s="65" t="s">
        <v>412</v>
      </c>
      <c r="B292" s="60">
        <v>2.2999999999999998</v>
      </c>
      <c r="C292" s="59">
        <v>41388</v>
      </c>
    </row>
    <row r="293" spans="1:3" ht="15.75" customHeight="1">
      <c r="A293" s="65" t="s">
        <v>343</v>
      </c>
      <c r="B293" s="60">
        <v>10</v>
      </c>
      <c r="C293" s="59">
        <v>41388</v>
      </c>
    </row>
    <row r="294" spans="1:3" ht="15.75" customHeight="1">
      <c r="A294" s="65" t="s">
        <v>447</v>
      </c>
      <c r="B294" s="60">
        <v>4</v>
      </c>
      <c r="C294" s="59">
        <v>41388</v>
      </c>
    </row>
    <row r="295" spans="1:3" ht="15.75" customHeight="1">
      <c r="A295" s="65" t="s">
        <v>257</v>
      </c>
      <c r="B295" s="60">
        <v>2</v>
      </c>
      <c r="C295" s="59">
        <v>41388</v>
      </c>
    </row>
    <row r="296" spans="1:3" ht="15.75" customHeight="1">
      <c r="A296" s="65" t="s">
        <v>283</v>
      </c>
      <c r="B296" s="60">
        <v>1</v>
      </c>
      <c r="C296" s="59">
        <v>41388</v>
      </c>
    </row>
    <row r="297" spans="1:3" ht="15.75" customHeight="1">
      <c r="A297" s="66" t="s">
        <v>392</v>
      </c>
      <c r="B297" s="64">
        <v>1</v>
      </c>
      <c r="C297" s="59">
        <v>41388</v>
      </c>
    </row>
    <row r="298" spans="1:3" ht="15.75" customHeight="1">
      <c r="A298" s="65" t="s">
        <v>297</v>
      </c>
      <c r="B298" s="60">
        <v>1</v>
      </c>
      <c r="C298" s="59">
        <v>41388</v>
      </c>
    </row>
    <row r="299" spans="1:3" ht="15.75" customHeight="1">
      <c r="A299" s="65" t="s">
        <v>356</v>
      </c>
      <c r="B299" s="60">
        <v>15</v>
      </c>
      <c r="C299" s="59">
        <v>41388</v>
      </c>
    </row>
    <row r="300" spans="1:3" ht="15.75" customHeight="1">
      <c r="A300" s="65" t="s">
        <v>280</v>
      </c>
      <c r="B300" s="60">
        <v>1</v>
      </c>
      <c r="C300" s="59">
        <v>41389</v>
      </c>
    </row>
    <row r="301" spans="1:3" ht="15.75" customHeight="1">
      <c r="A301" s="65" t="s">
        <v>276</v>
      </c>
      <c r="B301" s="60">
        <v>1</v>
      </c>
      <c r="C301" s="59">
        <v>41389</v>
      </c>
    </row>
    <row r="302" spans="1:3" ht="15.75" customHeight="1">
      <c r="A302" s="65" t="s">
        <v>356</v>
      </c>
      <c r="B302" s="60">
        <v>60</v>
      </c>
      <c r="C302" s="59">
        <v>41389</v>
      </c>
    </row>
    <row r="303" spans="1:3" ht="15.75" customHeight="1">
      <c r="A303" s="65" t="s">
        <v>369</v>
      </c>
      <c r="B303" s="60">
        <v>1</v>
      </c>
      <c r="C303" s="59">
        <v>41389</v>
      </c>
    </row>
    <row r="304" spans="1:3" ht="15.75" customHeight="1">
      <c r="A304" s="65" t="s">
        <v>296</v>
      </c>
      <c r="B304" s="60">
        <v>1</v>
      </c>
      <c r="C304" s="59">
        <v>41389</v>
      </c>
    </row>
    <row r="305" spans="1:3" ht="15.75" customHeight="1">
      <c r="A305" s="65" t="s">
        <v>390</v>
      </c>
      <c r="B305" s="60">
        <v>1</v>
      </c>
      <c r="C305" s="59">
        <v>41389</v>
      </c>
    </row>
    <row r="306" spans="1:3" ht="15.75" customHeight="1">
      <c r="A306" s="65" t="s">
        <v>436</v>
      </c>
      <c r="B306" s="60">
        <v>1</v>
      </c>
      <c r="C306" s="59">
        <v>41389</v>
      </c>
    </row>
    <row r="307" spans="1:3" ht="15.75" customHeight="1">
      <c r="A307" s="65" t="s">
        <v>412</v>
      </c>
      <c r="B307" s="64">
        <v>3.3</v>
      </c>
      <c r="C307" s="59">
        <v>41390</v>
      </c>
    </row>
    <row r="308" spans="1:3" ht="15.75" customHeight="1">
      <c r="A308" s="65" t="s">
        <v>383</v>
      </c>
      <c r="B308" s="64">
        <v>2</v>
      </c>
      <c r="C308" s="59">
        <v>41390</v>
      </c>
    </row>
    <row r="309" spans="1:3" ht="15.75" customHeight="1">
      <c r="A309" s="65" t="s">
        <v>444</v>
      </c>
      <c r="B309" s="64">
        <v>10</v>
      </c>
      <c r="C309" s="59">
        <v>41390</v>
      </c>
    </row>
    <row r="310" spans="1:3" ht="15.75" customHeight="1">
      <c r="A310" s="65" t="s">
        <v>251</v>
      </c>
      <c r="B310" s="64">
        <v>6</v>
      </c>
      <c r="C310" s="59">
        <v>41390</v>
      </c>
    </row>
    <row r="311" spans="1:3" ht="15.75" customHeight="1">
      <c r="A311" s="65" t="s">
        <v>389</v>
      </c>
      <c r="B311" s="64">
        <v>2</v>
      </c>
      <c r="C311" s="59">
        <v>41390</v>
      </c>
    </row>
    <row r="312" spans="1:3" ht="15.75" customHeight="1">
      <c r="A312" s="65" t="s">
        <v>356</v>
      </c>
      <c r="B312" s="64">
        <v>10</v>
      </c>
      <c r="C312" s="59">
        <v>41390</v>
      </c>
    </row>
    <row r="313" spans="1:3" ht="15.75" customHeight="1">
      <c r="A313" s="65" t="s">
        <v>262</v>
      </c>
      <c r="B313" s="60">
        <v>4</v>
      </c>
      <c r="C313" s="59">
        <v>41390</v>
      </c>
    </row>
    <row r="314" spans="1:3" ht="15.75" customHeight="1">
      <c r="A314" s="65" t="s">
        <v>343</v>
      </c>
      <c r="B314" s="60">
        <v>7</v>
      </c>
      <c r="C314" s="59">
        <v>41390</v>
      </c>
    </row>
    <row r="315" spans="1:3" ht="15.75" customHeight="1">
      <c r="A315" s="65" t="s">
        <v>448</v>
      </c>
      <c r="B315" s="60">
        <v>3</v>
      </c>
      <c r="C315" s="59">
        <v>41390</v>
      </c>
    </row>
    <row r="316" spans="1:3" ht="15.75" customHeight="1">
      <c r="A316" s="65" t="s">
        <v>341</v>
      </c>
      <c r="B316" s="60">
        <v>1</v>
      </c>
      <c r="C316" s="59">
        <v>41390</v>
      </c>
    </row>
    <row r="317" spans="1:3" ht="15.75" customHeight="1">
      <c r="A317" s="65" t="s">
        <v>356</v>
      </c>
      <c r="B317" s="60">
        <v>60</v>
      </c>
      <c r="C317" s="59">
        <v>41390</v>
      </c>
    </row>
    <row r="318" spans="1:3" ht="15.75" customHeight="1">
      <c r="A318" s="65" t="s">
        <v>369</v>
      </c>
      <c r="B318" s="60">
        <v>1</v>
      </c>
      <c r="C318" s="59">
        <v>41390</v>
      </c>
    </row>
    <row r="319" spans="1:3" ht="15.75" customHeight="1">
      <c r="A319" s="65" t="s">
        <v>296</v>
      </c>
      <c r="B319" s="60">
        <v>1</v>
      </c>
      <c r="C319" s="59">
        <v>41390</v>
      </c>
    </row>
    <row r="320" spans="1:3" ht="15.75" customHeight="1">
      <c r="A320" s="65" t="s">
        <v>390</v>
      </c>
      <c r="B320" s="60">
        <v>1</v>
      </c>
      <c r="C320" s="59">
        <v>41390</v>
      </c>
    </row>
    <row r="321" spans="1:3" ht="15.75" customHeight="1">
      <c r="A321" s="65" t="s">
        <v>227</v>
      </c>
      <c r="B321" s="60">
        <v>5</v>
      </c>
      <c r="C321" s="59">
        <v>41390</v>
      </c>
    </row>
    <row r="322" spans="1:3" ht="15.75" customHeight="1">
      <c r="A322" s="65" t="s">
        <v>306</v>
      </c>
      <c r="B322" s="60">
        <v>20</v>
      </c>
      <c r="C322" s="59">
        <v>41390</v>
      </c>
    </row>
    <row r="323" spans="1:3" ht="15.75" customHeight="1">
      <c r="A323" s="65" t="s">
        <v>412</v>
      </c>
      <c r="B323" s="60">
        <v>3</v>
      </c>
      <c r="C323" s="59">
        <v>41390</v>
      </c>
    </row>
    <row r="324" spans="1:3" ht="15.75" customHeight="1">
      <c r="A324" s="65" t="s">
        <v>276</v>
      </c>
      <c r="B324" s="60">
        <v>1</v>
      </c>
      <c r="C324" s="59">
        <v>41393</v>
      </c>
    </row>
    <row r="325" spans="1:3" ht="15.75" customHeight="1">
      <c r="A325" s="65" t="s">
        <v>285</v>
      </c>
      <c r="B325" s="60">
        <v>1</v>
      </c>
      <c r="C325" s="59">
        <v>41393</v>
      </c>
    </row>
    <row r="326" spans="1:3" ht="15.75" customHeight="1">
      <c r="A326" s="65" t="s">
        <v>444</v>
      </c>
      <c r="B326" s="60">
        <v>15</v>
      </c>
      <c r="C326" s="59">
        <v>41393</v>
      </c>
    </row>
    <row r="327" spans="1:3" ht="15.75" customHeight="1">
      <c r="A327" s="65" t="s">
        <v>257</v>
      </c>
      <c r="B327" s="60">
        <v>2</v>
      </c>
      <c r="C327" s="59">
        <v>41393</v>
      </c>
    </row>
    <row r="328" spans="1:3" ht="15.75" customHeight="1">
      <c r="A328" s="65" t="s">
        <v>454</v>
      </c>
      <c r="B328" s="60">
        <v>0.3</v>
      </c>
      <c r="C328" s="59">
        <v>41393</v>
      </c>
    </row>
    <row r="329" spans="1:3" ht="15.75" customHeight="1">
      <c r="A329" s="65" t="s">
        <v>356</v>
      </c>
      <c r="B329" s="60">
        <v>10</v>
      </c>
      <c r="C329" s="59">
        <v>41393</v>
      </c>
    </row>
    <row r="330" spans="1:3" ht="15.75" customHeight="1">
      <c r="A330" s="65" t="s">
        <v>374</v>
      </c>
      <c r="B330" s="60">
        <v>24</v>
      </c>
      <c r="C330" s="59">
        <v>41393</v>
      </c>
    </row>
    <row r="331" spans="1:3" ht="15.75" customHeight="1">
      <c r="A331" s="65" t="s">
        <v>378</v>
      </c>
      <c r="B331" s="60">
        <v>1</v>
      </c>
      <c r="C331" s="59">
        <v>41393</v>
      </c>
    </row>
    <row r="332" spans="1:3" ht="15.75" customHeight="1">
      <c r="A332" s="65" t="s">
        <v>389</v>
      </c>
      <c r="B332" s="60">
        <v>1</v>
      </c>
      <c r="C332" s="59">
        <v>41393</v>
      </c>
    </row>
    <row r="333" spans="1:3" ht="15.75" customHeight="1">
      <c r="A333" s="65" t="s">
        <v>397</v>
      </c>
      <c r="B333" s="60">
        <v>1</v>
      </c>
      <c r="C333" s="59">
        <v>41393</v>
      </c>
    </row>
    <row r="334" spans="1:3" ht="15.75" customHeight="1">
      <c r="A334" s="65" t="s">
        <v>278</v>
      </c>
      <c r="B334" s="60">
        <v>1</v>
      </c>
      <c r="C334" s="59">
        <v>41393</v>
      </c>
    </row>
    <row r="335" spans="1:3" ht="15.75" customHeight="1">
      <c r="A335" s="65" t="s">
        <v>217</v>
      </c>
      <c r="B335" s="60">
        <v>1</v>
      </c>
      <c r="C335" s="59">
        <v>41393</v>
      </c>
    </row>
    <row r="336" spans="1:3" ht="15.75" customHeight="1">
      <c r="A336" s="65" t="s">
        <v>356</v>
      </c>
      <c r="B336" s="60">
        <v>15</v>
      </c>
      <c r="C336" s="59">
        <v>41393</v>
      </c>
    </row>
    <row r="337" spans="1:3" ht="15.75" customHeight="1">
      <c r="A337" s="65" t="s">
        <v>306</v>
      </c>
      <c r="B337" s="60">
        <v>2</v>
      </c>
      <c r="C337" s="59">
        <v>41393</v>
      </c>
    </row>
    <row r="338" spans="1:3" ht="15.75" customHeight="1">
      <c r="A338" s="65" t="s">
        <v>227</v>
      </c>
      <c r="B338" s="60">
        <v>5</v>
      </c>
      <c r="C338" s="59">
        <v>41393</v>
      </c>
    </row>
    <row r="339" spans="1:3" ht="15.75" customHeight="1">
      <c r="A339" s="65" t="s">
        <v>237</v>
      </c>
      <c r="B339" s="60">
        <v>15</v>
      </c>
      <c r="C339" s="59">
        <v>41393</v>
      </c>
    </row>
    <row r="340" spans="1:3" ht="15.75" customHeight="1">
      <c r="A340" s="65" t="s">
        <v>379</v>
      </c>
      <c r="B340" s="60">
        <v>1</v>
      </c>
      <c r="C340" s="59">
        <v>41393</v>
      </c>
    </row>
    <row r="341" spans="1:3" ht="15.75" customHeight="1">
      <c r="A341" s="65" t="s">
        <v>412</v>
      </c>
      <c r="B341" s="60">
        <v>3</v>
      </c>
      <c r="C341" s="59">
        <v>41394</v>
      </c>
    </row>
    <row r="342" spans="1:3" ht="15.75" customHeight="1">
      <c r="A342" s="65" t="s">
        <v>257</v>
      </c>
      <c r="B342" s="60">
        <v>2</v>
      </c>
      <c r="C342" s="59">
        <v>41394</v>
      </c>
    </row>
    <row r="343" spans="1:3" ht="15.75" customHeight="1">
      <c r="A343" s="65" t="s">
        <v>356</v>
      </c>
      <c r="B343" s="60">
        <v>30</v>
      </c>
      <c r="C343" s="59">
        <v>41394</v>
      </c>
    </row>
    <row r="344" spans="1:3" ht="15.75" customHeight="1">
      <c r="A344" s="65" t="s">
        <v>423</v>
      </c>
      <c r="B344" s="60">
        <v>1</v>
      </c>
      <c r="C344" s="59">
        <v>41394</v>
      </c>
    </row>
    <row r="345" spans="1:3" ht="15.75" customHeight="1">
      <c r="A345" s="65" t="s">
        <v>457</v>
      </c>
      <c r="B345" s="60">
        <v>2</v>
      </c>
      <c r="C345" s="59">
        <v>41394</v>
      </c>
    </row>
    <row r="346" spans="1:3" ht="15.75" customHeight="1">
      <c r="A346" s="65" t="s">
        <v>350</v>
      </c>
      <c r="B346" s="60">
        <v>2</v>
      </c>
      <c r="C346" s="59">
        <v>41394</v>
      </c>
    </row>
    <row r="347" spans="1:3" ht="15.75" customHeight="1">
      <c r="A347" s="65" t="s">
        <v>261</v>
      </c>
      <c r="B347" s="60">
        <v>1</v>
      </c>
      <c r="C347" s="59">
        <v>41394</v>
      </c>
    </row>
    <row r="348" spans="1:3" ht="15.75" customHeight="1">
      <c r="A348" s="65" t="s">
        <v>454</v>
      </c>
      <c r="B348" s="60">
        <v>1.25</v>
      </c>
      <c r="C348" s="59">
        <v>41394</v>
      </c>
    </row>
    <row r="349" spans="1:3" ht="15.75" customHeight="1">
      <c r="A349" s="65" t="s">
        <v>341</v>
      </c>
      <c r="B349" s="60">
        <v>2</v>
      </c>
      <c r="C349" s="59">
        <v>41394</v>
      </c>
    </row>
    <row r="350" spans="1:3" ht="15.75" customHeight="1">
      <c r="A350" s="66" t="s">
        <v>341</v>
      </c>
      <c r="B350" s="60">
        <v>1</v>
      </c>
      <c r="C350" s="59">
        <v>41394</v>
      </c>
    </row>
    <row r="351" spans="1:3" ht="15.75" customHeight="1">
      <c r="A351" s="66" t="s">
        <v>305</v>
      </c>
      <c r="B351" s="60">
        <v>8</v>
      </c>
      <c r="C351" s="59">
        <v>41394</v>
      </c>
    </row>
    <row r="352" spans="1:3" ht="15.75" customHeight="1">
      <c r="A352" s="66" t="s">
        <v>306</v>
      </c>
      <c r="B352" s="60">
        <v>4</v>
      </c>
      <c r="C352" s="59">
        <v>41394</v>
      </c>
    </row>
    <row r="353" spans="1:3" ht="15.75" customHeight="1">
      <c r="A353" s="66" t="s">
        <v>233</v>
      </c>
      <c r="B353" s="60">
        <v>5</v>
      </c>
      <c r="C353" s="59">
        <v>41394</v>
      </c>
    </row>
    <row r="354" spans="1:3" ht="15.75" customHeight="1">
      <c r="A354" s="63" t="s">
        <v>239</v>
      </c>
      <c r="B354" s="60">
        <v>40</v>
      </c>
      <c r="C354" s="59">
        <v>41394</v>
      </c>
    </row>
    <row r="355" spans="1:3" ht="15.75" customHeight="1">
      <c r="A355" s="61" t="s">
        <v>243</v>
      </c>
      <c r="B355" s="60">
        <v>29</v>
      </c>
      <c r="C355" s="59">
        <v>41394</v>
      </c>
    </row>
    <row r="356" spans="1:3" ht="15.75" customHeight="1">
      <c r="A356" s="61" t="s">
        <v>246</v>
      </c>
      <c r="B356" s="60">
        <v>2</v>
      </c>
      <c r="C356" s="59">
        <v>41394</v>
      </c>
    </row>
    <row r="357" spans="1:3" ht="15.75" customHeight="1">
      <c r="A357" s="61" t="s">
        <v>255</v>
      </c>
      <c r="B357" s="60">
        <v>1</v>
      </c>
      <c r="C357" s="59">
        <v>41394</v>
      </c>
    </row>
    <row r="358" spans="1:3" ht="15.75" customHeight="1">
      <c r="A358" s="61" t="s">
        <v>396</v>
      </c>
      <c r="B358" s="60">
        <v>1</v>
      </c>
      <c r="C358" s="59">
        <v>41394</v>
      </c>
    </row>
    <row r="359" spans="1:3" ht="15.75" customHeight="1">
      <c r="A359" s="61" t="s">
        <v>260</v>
      </c>
      <c r="B359" s="60">
        <v>1</v>
      </c>
      <c r="C359" s="59">
        <v>41394</v>
      </c>
    </row>
    <row r="360" spans="1:3" ht="15.75" customHeight="1">
      <c r="A360" s="61" t="s">
        <v>264</v>
      </c>
      <c r="B360" s="60">
        <v>2</v>
      </c>
      <c r="C360" s="59">
        <v>41394</v>
      </c>
    </row>
    <row r="361" spans="1:3" ht="15.75" customHeight="1">
      <c r="A361" s="61" t="s">
        <v>266</v>
      </c>
      <c r="B361" s="60">
        <v>1</v>
      </c>
      <c r="C361" s="59">
        <v>41394</v>
      </c>
    </row>
    <row r="362" spans="1:3" ht="15.75" customHeight="1">
      <c r="A362" s="61" t="s">
        <v>365</v>
      </c>
      <c r="B362" s="60">
        <v>3</v>
      </c>
      <c r="C362" s="59">
        <v>41394</v>
      </c>
    </row>
    <row r="363" spans="1:3" ht="15.75" customHeight="1">
      <c r="A363" s="61" t="s">
        <v>366</v>
      </c>
      <c r="B363" s="60">
        <v>2</v>
      </c>
      <c r="C363" s="59">
        <v>41394</v>
      </c>
    </row>
    <row r="364" spans="1:3" ht="15.75" customHeight="1">
      <c r="A364" s="61" t="s">
        <v>368</v>
      </c>
      <c r="B364" s="60">
        <v>50</v>
      </c>
      <c r="C364" s="59">
        <v>41394</v>
      </c>
    </row>
    <row r="365" spans="1:3" ht="15.75" customHeight="1">
      <c r="A365" s="61" t="s">
        <v>451</v>
      </c>
      <c r="B365" s="60">
        <v>8</v>
      </c>
      <c r="C365" s="59">
        <v>41394</v>
      </c>
    </row>
    <row r="366" spans="1:3" ht="15.75" customHeight="1">
      <c r="A366" s="61" t="s">
        <v>278</v>
      </c>
      <c r="B366" s="60">
        <v>4</v>
      </c>
      <c r="C366" s="59">
        <v>41394</v>
      </c>
    </row>
    <row r="367" spans="1:3" ht="15.75" customHeight="1">
      <c r="A367" s="61" t="s">
        <v>280</v>
      </c>
      <c r="B367" s="60">
        <v>1</v>
      </c>
      <c r="C367" s="59">
        <v>41394</v>
      </c>
    </row>
    <row r="368" spans="1:3" ht="15.75" customHeight="1">
      <c r="A368" s="61" t="s">
        <v>450</v>
      </c>
      <c r="B368" s="60">
        <v>4</v>
      </c>
      <c r="C368" s="59">
        <v>41394</v>
      </c>
    </row>
    <row r="369" spans="1:3" ht="15.75" customHeight="1">
      <c r="A369" s="61" t="s">
        <v>297</v>
      </c>
      <c r="B369" s="60">
        <v>4</v>
      </c>
      <c r="C369" s="59">
        <v>41394</v>
      </c>
    </row>
    <row r="370" spans="1:3" ht="15.75" customHeight="1">
      <c r="A370" s="61" t="s">
        <v>300</v>
      </c>
      <c r="B370" s="60">
        <v>1</v>
      </c>
      <c r="C370" s="59">
        <v>41394</v>
      </c>
    </row>
    <row r="371" spans="1:3" ht="15.75" customHeight="1">
      <c r="A371" s="61" t="s">
        <v>302</v>
      </c>
      <c r="B371" s="60">
        <v>1</v>
      </c>
      <c r="C371" s="59">
        <v>41394</v>
      </c>
    </row>
    <row r="372" spans="1:3" ht="15.75" customHeight="1">
      <c r="A372" s="61" t="s">
        <v>376</v>
      </c>
      <c r="B372" s="60">
        <v>1</v>
      </c>
      <c r="C372" s="59">
        <v>41394</v>
      </c>
    </row>
    <row r="373" spans="1:3" ht="15.75" customHeight="1">
      <c r="A373" s="61" t="s">
        <v>389</v>
      </c>
      <c r="B373" s="60">
        <v>37</v>
      </c>
      <c r="C373" s="59">
        <v>41394</v>
      </c>
    </row>
    <row r="374" spans="1:3" ht="15.75" customHeight="1">
      <c r="A374" s="61" t="s">
        <v>367</v>
      </c>
      <c r="B374" s="60">
        <v>1</v>
      </c>
      <c r="C374" s="59">
        <v>41394</v>
      </c>
    </row>
    <row r="375" spans="1:3" ht="15.75" customHeight="1">
      <c r="A375" s="61" t="s">
        <v>332</v>
      </c>
      <c r="B375" s="60">
        <v>6</v>
      </c>
      <c r="C375" s="59">
        <v>41394</v>
      </c>
    </row>
    <row r="376" spans="1:3" ht="15.75" customHeight="1">
      <c r="A376" s="61" t="s">
        <v>375</v>
      </c>
      <c r="B376" s="60">
        <v>1</v>
      </c>
      <c r="C376" s="59">
        <v>41394</v>
      </c>
    </row>
    <row r="377" spans="1:3" ht="15.75" customHeight="1">
      <c r="A377" s="61" t="s">
        <v>457</v>
      </c>
      <c r="B377" s="60">
        <v>7</v>
      </c>
      <c r="C377" s="59">
        <v>41394</v>
      </c>
    </row>
    <row r="378" spans="1:3" ht="15.75" customHeight="1">
      <c r="A378" s="61" t="s">
        <v>348</v>
      </c>
      <c r="B378" s="60">
        <v>4</v>
      </c>
      <c r="C378" s="59">
        <v>41394</v>
      </c>
    </row>
    <row r="379" spans="1:3" ht="15.75" customHeight="1">
      <c r="A379" s="61" t="s">
        <v>352</v>
      </c>
      <c r="B379" s="60">
        <v>1</v>
      </c>
      <c r="C379" s="59">
        <v>41394</v>
      </c>
    </row>
    <row r="380" spans="1:3" ht="15.75" customHeight="1">
      <c r="A380" s="61" t="s">
        <v>353</v>
      </c>
      <c r="B380" s="60">
        <v>7</v>
      </c>
      <c r="C380" s="59">
        <v>41394</v>
      </c>
    </row>
    <row r="381" spans="1:3" ht="15.75" customHeight="1">
      <c r="A381" s="61" t="s">
        <v>354</v>
      </c>
      <c r="B381" s="60">
        <v>2</v>
      </c>
      <c r="C381" s="59">
        <v>41394</v>
      </c>
    </row>
    <row r="382" spans="1:3" ht="15.75" customHeight="1">
      <c r="A382" s="61" t="s">
        <v>355</v>
      </c>
      <c r="B382" s="60">
        <v>2</v>
      </c>
      <c r="C382" s="59">
        <v>41394</v>
      </c>
    </row>
    <row r="383" spans="1:3" ht="15.75" customHeight="1">
      <c r="A383" s="61" t="s">
        <v>357</v>
      </c>
      <c r="B383" s="60">
        <v>2</v>
      </c>
      <c r="C383" s="59">
        <v>41394</v>
      </c>
    </row>
    <row r="384" spans="1:3" ht="15.75" customHeight="1">
      <c r="A384" s="61" t="s">
        <v>360</v>
      </c>
      <c r="B384" s="60">
        <v>20</v>
      </c>
      <c r="C384" s="59">
        <v>41394</v>
      </c>
    </row>
    <row r="385" spans="1:4" ht="15.75" customHeight="1">
      <c r="A385" s="61" t="s">
        <v>412</v>
      </c>
      <c r="B385" s="60">
        <v>3.5</v>
      </c>
      <c r="C385" s="59">
        <v>41396</v>
      </c>
    </row>
    <row r="386" spans="1:4" ht="15.75" customHeight="1">
      <c r="A386" s="61" t="s">
        <v>437</v>
      </c>
      <c r="B386" s="60">
        <v>7</v>
      </c>
      <c r="C386" s="59">
        <v>41396</v>
      </c>
    </row>
    <row r="387" spans="1:4" ht="15.75" customHeight="1">
      <c r="A387" s="63" t="s">
        <v>365</v>
      </c>
      <c r="B387" s="60">
        <v>2</v>
      </c>
      <c r="C387" s="59">
        <v>41396</v>
      </c>
    </row>
    <row r="388" spans="1:4" ht="15.75" customHeight="1">
      <c r="A388" s="63" t="s">
        <v>342</v>
      </c>
      <c r="B388" s="60">
        <v>1</v>
      </c>
      <c r="C388" s="59">
        <v>41396</v>
      </c>
    </row>
    <row r="389" spans="1:4" ht="15.75" customHeight="1">
      <c r="A389" s="63" t="s">
        <v>460</v>
      </c>
      <c r="B389" s="60">
        <v>6</v>
      </c>
      <c r="C389" s="59">
        <v>41396</v>
      </c>
    </row>
    <row r="390" spans="1:4" ht="15.75" customHeight="1">
      <c r="A390" s="63" t="s">
        <v>383</v>
      </c>
      <c r="B390" s="64">
        <v>2</v>
      </c>
      <c r="C390" s="59">
        <v>41396</v>
      </c>
    </row>
    <row r="391" spans="1:4" ht="15.75" customHeight="1">
      <c r="A391" s="63" t="s">
        <v>264</v>
      </c>
      <c r="B391" s="64">
        <v>1</v>
      </c>
      <c r="C391" s="59">
        <v>41396</v>
      </c>
    </row>
    <row r="392" spans="1:4" ht="15.75" customHeight="1">
      <c r="A392" s="63" t="s">
        <v>324</v>
      </c>
      <c r="B392" s="64">
        <v>4</v>
      </c>
      <c r="C392" s="59">
        <v>41396</v>
      </c>
    </row>
    <row r="393" spans="1:4" ht="15.75" customHeight="1">
      <c r="A393" s="63" t="s">
        <v>356</v>
      </c>
      <c r="B393" s="64">
        <v>60</v>
      </c>
      <c r="C393" s="59">
        <v>41396</v>
      </c>
    </row>
    <row r="394" spans="1:4" ht="15.75" customHeight="1">
      <c r="A394" s="61" t="s">
        <v>390</v>
      </c>
      <c r="B394" s="64">
        <v>1</v>
      </c>
      <c r="C394" s="59">
        <v>41396</v>
      </c>
    </row>
    <row r="395" spans="1:4" ht="15.75" customHeight="1">
      <c r="A395" s="61" t="s">
        <v>226</v>
      </c>
      <c r="B395" s="60">
        <v>5</v>
      </c>
      <c r="C395" s="59">
        <v>41396</v>
      </c>
    </row>
    <row r="396" spans="1:4" ht="15.75" customHeight="1">
      <c r="A396" s="61" t="s">
        <v>227</v>
      </c>
      <c r="B396" s="60">
        <v>5</v>
      </c>
      <c r="C396" s="59">
        <v>41396</v>
      </c>
    </row>
    <row r="397" spans="1:4" ht="15.75" customHeight="1">
      <c r="A397" s="61" t="s">
        <v>412</v>
      </c>
      <c r="B397" s="60">
        <v>2.5</v>
      </c>
      <c r="C397" s="59">
        <v>41400</v>
      </c>
      <c r="D397" s="73"/>
    </row>
    <row r="398" spans="1:4" ht="15.75" customHeight="1">
      <c r="A398" s="61" t="s">
        <v>356</v>
      </c>
      <c r="B398" s="60">
        <v>170</v>
      </c>
      <c r="C398" s="59">
        <v>41400</v>
      </c>
    </row>
    <row r="399" spans="1:4" ht="15.75" customHeight="1">
      <c r="A399" s="61" t="s">
        <v>312</v>
      </c>
      <c r="B399" s="60">
        <v>35</v>
      </c>
      <c r="C399" s="59">
        <v>41400</v>
      </c>
    </row>
    <row r="400" spans="1:4" ht="15.75" customHeight="1">
      <c r="A400" s="61" t="s">
        <v>297</v>
      </c>
      <c r="B400" s="60">
        <v>2</v>
      </c>
      <c r="C400" s="59">
        <v>41400</v>
      </c>
    </row>
    <row r="401" spans="1:3" ht="15.75" customHeight="1">
      <c r="A401" s="61" t="s">
        <v>356</v>
      </c>
      <c r="B401" s="60">
        <v>20</v>
      </c>
      <c r="C401" s="59">
        <v>41400</v>
      </c>
    </row>
    <row r="402" spans="1:3" ht="15.75" customHeight="1">
      <c r="A402" s="61" t="s">
        <v>408</v>
      </c>
      <c r="B402" s="60">
        <v>1</v>
      </c>
      <c r="C402" s="59">
        <v>41400</v>
      </c>
    </row>
    <row r="403" spans="1:3" ht="15.75" customHeight="1">
      <c r="A403" s="61" t="s">
        <v>278</v>
      </c>
      <c r="B403" s="60">
        <v>1</v>
      </c>
      <c r="C403" s="59">
        <v>41400</v>
      </c>
    </row>
    <row r="404" spans="1:3" ht="15.75" customHeight="1">
      <c r="A404" s="61" t="s">
        <v>411</v>
      </c>
      <c r="B404" s="60">
        <v>1</v>
      </c>
      <c r="C404" s="59">
        <v>41400</v>
      </c>
    </row>
    <row r="405" spans="1:3" ht="15.75" customHeight="1">
      <c r="A405" s="61" t="s">
        <v>389</v>
      </c>
      <c r="B405" s="60">
        <v>3</v>
      </c>
      <c r="C405" s="59">
        <v>41400</v>
      </c>
    </row>
    <row r="406" spans="1:3" ht="15.75" customHeight="1">
      <c r="A406" s="61" t="s">
        <v>460</v>
      </c>
      <c r="B406" s="60">
        <v>6</v>
      </c>
      <c r="C406" s="59">
        <v>41400</v>
      </c>
    </row>
    <row r="407" spans="1:3" ht="15.75" customHeight="1">
      <c r="A407" s="61" t="s">
        <v>257</v>
      </c>
      <c r="B407" s="60">
        <v>1</v>
      </c>
      <c r="C407" s="59">
        <v>41400</v>
      </c>
    </row>
    <row r="408" spans="1:3" ht="15.75" customHeight="1">
      <c r="A408" s="61" t="s">
        <v>454</v>
      </c>
      <c r="B408" s="60">
        <v>0.25</v>
      </c>
      <c r="C408" s="59">
        <v>41400</v>
      </c>
    </row>
    <row r="409" spans="1:3" ht="15.75" customHeight="1">
      <c r="A409" s="61" t="s">
        <v>417</v>
      </c>
      <c r="B409" s="60">
        <v>2</v>
      </c>
      <c r="C409" s="59">
        <v>41400</v>
      </c>
    </row>
    <row r="410" spans="1:3" ht="15.75" customHeight="1">
      <c r="A410" s="61" t="s">
        <v>412</v>
      </c>
      <c r="B410" s="60">
        <v>2.2999999999999998</v>
      </c>
      <c r="C410" s="59">
        <v>41401</v>
      </c>
    </row>
    <row r="411" spans="1:3" ht="15.75" customHeight="1">
      <c r="A411" s="61" t="s">
        <v>356</v>
      </c>
      <c r="B411" s="60">
        <v>30</v>
      </c>
      <c r="C411" s="59">
        <v>41401</v>
      </c>
    </row>
    <row r="412" spans="1:3" ht="15.75" customHeight="1">
      <c r="A412" s="61" t="s">
        <v>296</v>
      </c>
      <c r="B412" s="60">
        <v>1</v>
      </c>
      <c r="C412" s="59">
        <v>41401</v>
      </c>
    </row>
    <row r="413" spans="1:3" ht="15.75" customHeight="1">
      <c r="A413" s="61" t="s">
        <v>297</v>
      </c>
      <c r="B413" s="60">
        <v>10</v>
      </c>
      <c r="C413" s="59">
        <v>41401</v>
      </c>
    </row>
    <row r="414" spans="1:3" ht="15.75" customHeight="1">
      <c r="A414" s="61" t="s">
        <v>222</v>
      </c>
      <c r="B414" s="60">
        <v>5</v>
      </c>
      <c r="C414" s="59">
        <v>41401</v>
      </c>
    </row>
    <row r="415" spans="1:3" ht="15.75" customHeight="1">
      <c r="A415" s="61" t="s">
        <v>227</v>
      </c>
      <c r="B415" s="60">
        <v>5</v>
      </c>
      <c r="C415" s="59">
        <v>41401</v>
      </c>
    </row>
    <row r="416" spans="1:3" ht="15.75" customHeight="1">
      <c r="A416" s="61" t="s">
        <v>383</v>
      </c>
      <c r="B416" s="60">
        <v>4</v>
      </c>
      <c r="C416" s="59">
        <v>41401</v>
      </c>
    </row>
    <row r="417" spans="1:4" ht="15.75" customHeight="1">
      <c r="A417" s="61" t="s">
        <v>278</v>
      </c>
      <c r="B417" s="60">
        <v>2</v>
      </c>
      <c r="C417" s="59">
        <v>41401</v>
      </c>
    </row>
    <row r="418" spans="1:4" ht="15.75" customHeight="1">
      <c r="A418" s="61" t="s">
        <v>458</v>
      </c>
      <c r="B418" s="60">
        <v>1</v>
      </c>
      <c r="C418" s="59">
        <v>41401</v>
      </c>
    </row>
    <row r="419" spans="1:4" ht="15.75" customHeight="1">
      <c r="A419" s="61" t="s">
        <v>220</v>
      </c>
      <c r="B419" s="60">
        <v>5</v>
      </c>
      <c r="C419" s="59">
        <v>41401</v>
      </c>
    </row>
    <row r="420" spans="1:4" ht="15.75" customHeight="1">
      <c r="A420" s="61" t="s">
        <v>375</v>
      </c>
      <c r="B420" s="60">
        <v>1</v>
      </c>
      <c r="C420" s="59">
        <v>41401</v>
      </c>
    </row>
    <row r="421" spans="1:4" ht="15.75" customHeight="1">
      <c r="A421" s="61" t="s">
        <v>306</v>
      </c>
      <c r="B421" s="60">
        <v>1</v>
      </c>
      <c r="C421" s="59">
        <v>41401</v>
      </c>
    </row>
    <row r="422" spans="1:4" ht="15.75" customHeight="1">
      <c r="A422" s="61" t="s">
        <v>257</v>
      </c>
      <c r="B422" s="60">
        <v>1</v>
      </c>
      <c r="C422" s="59">
        <v>41401</v>
      </c>
    </row>
    <row r="423" spans="1:4" ht="15.75" customHeight="1">
      <c r="A423" s="61" t="s">
        <v>341</v>
      </c>
      <c r="B423" s="60">
        <v>2</v>
      </c>
      <c r="C423" s="59">
        <v>41401</v>
      </c>
    </row>
    <row r="424" spans="1:4" ht="15.75" customHeight="1">
      <c r="A424" s="61" t="s">
        <v>447</v>
      </c>
      <c r="B424" s="60">
        <v>1</v>
      </c>
      <c r="C424" s="59">
        <v>41401</v>
      </c>
    </row>
    <row r="425" spans="1:4" ht="15.75" customHeight="1">
      <c r="A425" s="61" t="s">
        <v>389</v>
      </c>
      <c r="B425" s="60">
        <v>1</v>
      </c>
      <c r="C425" s="59">
        <v>41401</v>
      </c>
      <c r="D425" s="56" t="s">
        <v>199</v>
      </c>
    </row>
    <row r="426" spans="1:4" ht="15.75" customHeight="1">
      <c r="A426" s="61" t="s">
        <v>412</v>
      </c>
      <c r="B426" s="60">
        <v>2.2999999999999998</v>
      </c>
      <c r="C426" s="59">
        <v>41402</v>
      </c>
    </row>
    <row r="427" spans="1:4" ht="15.75" customHeight="1">
      <c r="A427" s="61" t="s">
        <v>217</v>
      </c>
      <c r="B427" s="60">
        <v>1</v>
      </c>
      <c r="C427" s="59">
        <v>41402</v>
      </c>
    </row>
    <row r="428" spans="1:4" ht="15.75" customHeight="1">
      <c r="A428" s="61" t="s">
        <v>278</v>
      </c>
      <c r="B428" s="60">
        <v>1</v>
      </c>
      <c r="C428" s="59">
        <v>41402</v>
      </c>
    </row>
    <row r="429" spans="1:4" ht="15.75" customHeight="1">
      <c r="A429" s="61" t="s">
        <v>432</v>
      </c>
      <c r="B429" s="60">
        <v>1</v>
      </c>
      <c r="C429" s="59">
        <v>41402</v>
      </c>
    </row>
    <row r="430" spans="1:4" ht="15.75" customHeight="1">
      <c r="A430" s="61" t="s">
        <v>328</v>
      </c>
      <c r="B430" s="60">
        <v>1</v>
      </c>
      <c r="C430" s="59">
        <v>41402</v>
      </c>
    </row>
    <row r="431" spans="1:4" ht="15.75" customHeight="1">
      <c r="A431" s="61" t="s">
        <v>323</v>
      </c>
      <c r="B431" s="60">
        <v>1</v>
      </c>
      <c r="C431" s="59">
        <v>41402</v>
      </c>
    </row>
    <row r="432" spans="1:4" ht="15.75" customHeight="1">
      <c r="A432" s="61" t="s">
        <v>306</v>
      </c>
      <c r="B432" s="60">
        <v>6</v>
      </c>
      <c r="C432" s="59">
        <v>41402</v>
      </c>
    </row>
    <row r="433" spans="1:3" ht="15.75" customHeight="1">
      <c r="A433" s="61" t="s">
        <v>379</v>
      </c>
      <c r="B433" s="60">
        <v>1</v>
      </c>
      <c r="C433" s="59">
        <v>41402</v>
      </c>
    </row>
    <row r="434" spans="1:3" ht="15.75" customHeight="1">
      <c r="A434" s="61" t="s">
        <v>356</v>
      </c>
      <c r="B434" s="60">
        <v>20</v>
      </c>
      <c r="C434" s="59">
        <v>41402</v>
      </c>
    </row>
    <row r="435" spans="1:3" ht="15.75" customHeight="1">
      <c r="A435" s="61" t="s">
        <v>412</v>
      </c>
      <c r="B435" s="60">
        <v>3.5</v>
      </c>
      <c r="C435" s="59">
        <v>41403</v>
      </c>
    </row>
    <row r="436" spans="1:3" ht="15.75" customHeight="1">
      <c r="A436" s="61" t="s">
        <v>384</v>
      </c>
      <c r="B436" s="60">
        <v>16</v>
      </c>
      <c r="C436" s="59">
        <v>41403</v>
      </c>
    </row>
    <row r="437" spans="1:3" ht="15.75" customHeight="1">
      <c r="A437" s="61" t="s">
        <v>444</v>
      </c>
      <c r="B437" s="60">
        <v>4</v>
      </c>
      <c r="C437" s="59">
        <v>41403</v>
      </c>
    </row>
    <row r="438" spans="1:3" ht="15.75" customHeight="1">
      <c r="A438" s="61" t="s">
        <v>228</v>
      </c>
      <c r="B438" s="60">
        <v>1</v>
      </c>
      <c r="C438" s="59">
        <v>41403</v>
      </c>
    </row>
    <row r="439" spans="1:3" ht="15.75" customHeight="1">
      <c r="A439" s="61" t="s">
        <v>257</v>
      </c>
      <c r="B439" s="60">
        <v>1</v>
      </c>
      <c r="C439" s="59">
        <v>41403</v>
      </c>
    </row>
    <row r="440" spans="1:3" ht="15.75" customHeight="1">
      <c r="A440" s="61" t="s">
        <v>280</v>
      </c>
      <c r="B440" s="60">
        <v>1</v>
      </c>
      <c r="C440" s="59">
        <v>41403</v>
      </c>
    </row>
    <row r="441" spans="1:3" ht="15.75" customHeight="1">
      <c r="A441" s="61" t="s">
        <v>383</v>
      </c>
      <c r="B441" s="60">
        <v>2</v>
      </c>
      <c r="C441" s="59">
        <v>41403</v>
      </c>
    </row>
    <row r="442" spans="1:3" ht="15.75" customHeight="1">
      <c r="A442" s="61" t="s">
        <v>362</v>
      </c>
      <c r="B442" s="60">
        <v>4</v>
      </c>
      <c r="C442" s="59">
        <v>41403</v>
      </c>
    </row>
    <row r="443" spans="1:3" ht="15.75" customHeight="1">
      <c r="A443" s="61" t="s">
        <v>322</v>
      </c>
      <c r="B443" s="60">
        <v>1</v>
      </c>
      <c r="C443" s="59">
        <v>41403</v>
      </c>
    </row>
    <row r="444" spans="1:3" ht="15.75" customHeight="1">
      <c r="A444" s="61" t="s">
        <v>344</v>
      </c>
      <c r="B444" s="60">
        <v>1</v>
      </c>
      <c r="C444" s="59">
        <v>41403</v>
      </c>
    </row>
    <row r="445" spans="1:3" ht="15.75" customHeight="1">
      <c r="A445" s="61" t="s">
        <v>426</v>
      </c>
      <c r="B445" s="60">
        <v>1</v>
      </c>
      <c r="C445" s="59">
        <v>41403</v>
      </c>
    </row>
    <row r="446" spans="1:3" ht="15.75" customHeight="1">
      <c r="A446" s="61" t="s">
        <v>233</v>
      </c>
      <c r="B446" s="60">
        <v>6</v>
      </c>
      <c r="C446" s="59">
        <v>41403</v>
      </c>
    </row>
    <row r="447" spans="1:3" ht="15.75" customHeight="1">
      <c r="A447" s="61" t="s">
        <v>356</v>
      </c>
      <c r="B447" s="60">
        <v>115</v>
      </c>
      <c r="C447" s="59">
        <v>41403</v>
      </c>
    </row>
    <row r="448" spans="1:3" ht="15.75" customHeight="1">
      <c r="A448" s="61" t="s">
        <v>217</v>
      </c>
      <c r="B448" s="60">
        <v>1</v>
      </c>
      <c r="C448" s="59">
        <v>41403</v>
      </c>
    </row>
    <row r="449" spans="1:3" ht="15.75" customHeight="1">
      <c r="A449" s="61" t="s">
        <v>227</v>
      </c>
      <c r="B449" s="60">
        <v>5</v>
      </c>
      <c r="C449" s="59">
        <v>41403</v>
      </c>
    </row>
    <row r="450" spans="1:3" ht="15.75" customHeight="1">
      <c r="A450" s="61" t="s">
        <v>412</v>
      </c>
      <c r="B450" s="60">
        <v>3.5</v>
      </c>
      <c r="C450" s="59">
        <v>41404</v>
      </c>
    </row>
    <row r="451" spans="1:3" ht="15.75" customHeight="1">
      <c r="A451" s="61" t="s">
        <v>356</v>
      </c>
      <c r="B451" s="60">
        <v>30</v>
      </c>
      <c r="C451" s="59">
        <v>41404</v>
      </c>
    </row>
    <row r="452" spans="1:3" ht="15.75" customHeight="1">
      <c r="A452" s="61" t="s">
        <v>285</v>
      </c>
      <c r="B452" s="60">
        <v>2</v>
      </c>
      <c r="C452" s="59">
        <v>41404</v>
      </c>
    </row>
    <row r="453" spans="1:3" ht="15.75" customHeight="1">
      <c r="A453" s="61" t="s">
        <v>444</v>
      </c>
      <c r="B453" s="60">
        <v>4</v>
      </c>
      <c r="C453" s="59">
        <v>41404</v>
      </c>
    </row>
    <row r="454" spans="1:3" ht="15.75" customHeight="1">
      <c r="A454" s="61" t="s">
        <v>257</v>
      </c>
      <c r="B454" s="60">
        <v>1</v>
      </c>
      <c r="C454" s="59">
        <v>41404</v>
      </c>
    </row>
    <row r="455" spans="1:3" ht="15.75" customHeight="1">
      <c r="A455" s="61" t="s">
        <v>389</v>
      </c>
      <c r="B455" s="60">
        <v>2</v>
      </c>
      <c r="C455" s="59">
        <v>41404</v>
      </c>
    </row>
    <row r="456" spans="1:3" ht="15.75" customHeight="1">
      <c r="A456" s="61" t="s">
        <v>278</v>
      </c>
      <c r="B456" s="60">
        <v>1</v>
      </c>
      <c r="C456" s="59">
        <v>41404</v>
      </c>
    </row>
    <row r="457" spans="1:3" ht="15.75" customHeight="1">
      <c r="A457" s="61" t="s">
        <v>447</v>
      </c>
      <c r="B457" s="60">
        <v>2</v>
      </c>
      <c r="C457" s="59">
        <v>41404</v>
      </c>
    </row>
    <row r="458" spans="1:3" ht="15.75" customHeight="1">
      <c r="A458" s="61" t="s">
        <v>341</v>
      </c>
      <c r="B458" s="60">
        <v>1</v>
      </c>
      <c r="C458" s="59">
        <v>41404</v>
      </c>
    </row>
    <row r="459" spans="1:3" ht="15.75" customHeight="1">
      <c r="A459" s="61" t="s">
        <v>356</v>
      </c>
      <c r="B459" s="60">
        <v>40</v>
      </c>
      <c r="C459" s="59">
        <v>41404</v>
      </c>
    </row>
    <row r="460" spans="1:3" ht="15.75" customHeight="1">
      <c r="A460" s="61" t="s">
        <v>412</v>
      </c>
      <c r="B460" s="60">
        <v>2.5</v>
      </c>
      <c r="C460" s="59">
        <v>41407</v>
      </c>
    </row>
    <row r="461" spans="1:3" ht="15.75" customHeight="1">
      <c r="A461" s="61" t="s">
        <v>280</v>
      </c>
      <c r="B461" s="60">
        <v>1</v>
      </c>
      <c r="C461" s="59">
        <v>41407</v>
      </c>
    </row>
    <row r="462" spans="1:3" ht="15.75" customHeight="1">
      <c r="A462" s="61" t="s">
        <v>398</v>
      </c>
      <c r="B462" s="60">
        <v>1</v>
      </c>
      <c r="C462" s="59">
        <v>41407</v>
      </c>
    </row>
    <row r="463" spans="1:3" ht="15.75" customHeight="1">
      <c r="A463" s="61" t="s">
        <v>261</v>
      </c>
      <c r="B463" s="60">
        <v>1</v>
      </c>
      <c r="C463" s="59">
        <v>41407</v>
      </c>
    </row>
    <row r="464" spans="1:3" ht="15.75" customHeight="1">
      <c r="A464" s="61" t="s">
        <v>257</v>
      </c>
      <c r="B464" s="60">
        <v>1</v>
      </c>
      <c r="C464" s="59">
        <v>41407</v>
      </c>
    </row>
    <row r="465" spans="1:3" ht="15.75" customHeight="1">
      <c r="A465" s="61" t="s">
        <v>356</v>
      </c>
      <c r="B465" s="60">
        <v>80</v>
      </c>
      <c r="C465" s="59">
        <v>41407</v>
      </c>
    </row>
    <row r="466" spans="1:3" ht="15.75" customHeight="1">
      <c r="A466" s="61" t="s">
        <v>332</v>
      </c>
      <c r="B466" s="60">
        <v>3</v>
      </c>
      <c r="C466" s="59">
        <v>41407</v>
      </c>
    </row>
    <row r="467" spans="1:3" ht="15.75" customHeight="1">
      <c r="A467" s="61" t="s">
        <v>348</v>
      </c>
      <c r="B467" s="60">
        <v>1</v>
      </c>
      <c r="C467" s="59">
        <v>41407</v>
      </c>
    </row>
    <row r="468" spans="1:3" ht="15.75" customHeight="1">
      <c r="A468" s="61" t="s">
        <v>379</v>
      </c>
      <c r="B468" s="60">
        <v>1</v>
      </c>
      <c r="C468" s="59">
        <v>41407</v>
      </c>
    </row>
    <row r="469" spans="1:3" ht="15.75" customHeight="1">
      <c r="A469" s="61" t="s">
        <v>412</v>
      </c>
      <c r="B469" s="60">
        <v>2.2999999999999998</v>
      </c>
      <c r="C469" s="59">
        <v>41409</v>
      </c>
    </row>
    <row r="470" spans="1:3" ht="15.75" customHeight="1">
      <c r="A470" s="61" t="s">
        <v>356</v>
      </c>
      <c r="B470" s="60">
        <v>70</v>
      </c>
      <c r="C470" s="59">
        <v>41409</v>
      </c>
    </row>
    <row r="471" spans="1:3" ht="15.75" customHeight="1">
      <c r="A471" s="61" t="s">
        <v>300</v>
      </c>
      <c r="B471" s="60">
        <v>1</v>
      </c>
      <c r="C471" s="59">
        <v>41409</v>
      </c>
    </row>
    <row r="472" spans="1:3" ht="15.75" customHeight="1">
      <c r="A472" s="61" t="s">
        <v>241</v>
      </c>
      <c r="B472" s="60">
        <v>1</v>
      </c>
      <c r="C472" s="59">
        <v>41409</v>
      </c>
    </row>
    <row r="473" spans="1:3" ht="15.75" customHeight="1">
      <c r="A473" s="61" t="s">
        <v>227</v>
      </c>
      <c r="B473" s="60">
        <v>5</v>
      </c>
      <c r="C473" s="59">
        <v>41409</v>
      </c>
    </row>
    <row r="474" spans="1:3" ht="15.75" customHeight="1">
      <c r="A474" s="61" t="s">
        <v>348</v>
      </c>
      <c r="B474" s="60">
        <v>1</v>
      </c>
      <c r="C474" s="59">
        <v>41409</v>
      </c>
    </row>
    <row r="475" spans="1:3" ht="15.75" customHeight="1">
      <c r="A475" s="61" t="s">
        <v>412</v>
      </c>
      <c r="B475" s="60">
        <v>3.5</v>
      </c>
      <c r="C475" s="59">
        <v>41410</v>
      </c>
    </row>
    <row r="476" spans="1:3" ht="15.75" customHeight="1">
      <c r="A476" s="61" t="s">
        <v>398</v>
      </c>
      <c r="B476" s="60">
        <v>1</v>
      </c>
      <c r="C476" s="59">
        <v>41410</v>
      </c>
    </row>
    <row r="477" spans="1:3" ht="15.75" customHeight="1">
      <c r="A477" s="61" t="s">
        <v>257</v>
      </c>
      <c r="B477" s="60">
        <v>1</v>
      </c>
      <c r="C477" s="59">
        <v>41410</v>
      </c>
    </row>
    <row r="478" spans="1:3" ht="15.75" customHeight="1">
      <c r="A478" s="61" t="s">
        <v>383</v>
      </c>
      <c r="B478" s="60">
        <v>2</v>
      </c>
      <c r="C478" s="59">
        <v>41410</v>
      </c>
    </row>
    <row r="479" spans="1:3" ht="15.75" customHeight="1">
      <c r="A479" s="61" t="s">
        <v>389</v>
      </c>
      <c r="B479" s="60">
        <v>1</v>
      </c>
      <c r="C479" s="59">
        <v>41410</v>
      </c>
    </row>
    <row r="480" spans="1:3" ht="15.75" customHeight="1">
      <c r="A480" s="61" t="s">
        <v>239</v>
      </c>
      <c r="B480" s="60">
        <v>2</v>
      </c>
      <c r="C480" s="59">
        <v>41410</v>
      </c>
    </row>
    <row r="481" spans="1:3" ht="15.75" customHeight="1">
      <c r="A481" s="61" t="s">
        <v>233</v>
      </c>
      <c r="B481" s="60">
        <v>4</v>
      </c>
      <c r="C481" s="59">
        <v>41410</v>
      </c>
    </row>
    <row r="482" spans="1:3" ht="15.75" customHeight="1">
      <c r="A482" s="61" t="s">
        <v>272</v>
      </c>
      <c r="B482" s="60">
        <v>1</v>
      </c>
      <c r="C482" s="59">
        <v>41410</v>
      </c>
    </row>
    <row r="483" spans="1:3" ht="15.75" customHeight="1">
      <c r="A483" s="61" t="s">
        <v>356</v>
      </c>
      <c r="B483" s="60">
        <v>25</v>
      </c>
      <c r="C483" s="59">
        <v>41410</v>
      </c>
    </row>
    <row r="484" spans="1:3" ht="15.75" customHeight="1">
      <c r="A484" s="61" t="s">
        <v>412</v>
      </c>
      <c r="B484" s="60">
        <v>4</v>
      </c>
      <c r="C484" s="59">
        <v>41411</v>
      </c>
    </row>
    <row r="485" spans="1:3" ht="15.75" customHeight="1">
      <c r="A485" s="61" t="s">
        <v>389</v>
      </c>
      <c r="B485" s="60">
        <v>1</v>
      </c>
      <c r="C485" s="59">
        <v>41411</v>
      </c>
    </row>
    <row r="486" spans="1:3" ht="15.75" customHeight="1">
      <c r="A486" s="61" t="s">
        <v>278</v>
      </c>
      <c r="B486" s="60">
        <v>1</v>
      </c>
      <c r="C486" s="59">
        <v>41411</v>
      </c>
    </row>
    <row r="487" spans="1:3" ht="15.75" customHeight="1">
      <c r="A487" s="61" t="s">
        <v>356</v>
      </c>
      <c r="B487" s="60">
        <v>65</v>
      </c>
      <c r="C487" s="59">
        <v>41411</v>
      </c>
    </row>
    <row r="488" spans="1:3" ht="15.75" customHeight="1">
      <c r="A488" s="61" t="s">
        <v>227</v>
      </c>
      <c r="B488" s="60">
        <v>5</v>
      </c>
      <c r="C488" s="59">
        <v>41411</v>
      </c>
    </row>
    <row r="489" spans="1:3" ht="15.75" customHeight="1">
      <c r="A489" s="61" t="s">
        <v>239</v>
      </c>
      <c r="B489" s="60">
        <v>8</v>
      </c>
      <c r="C489" s="59">
        <v>41411</v>
      </c>
    </row>
    <row r="490" spans="1:3" ht="15.75" customHeight="1">
      <c r="A490" s="61" t="s">
        <v>384</v>
      </c>
      <c r="B490" s="60">
        <v>2</v>
      </c>
      <c r="C490" s="59">
        <v>41411</v>
      </c>
    </row>
    <row r="491" spans="1:3" ht="15.75" customHeight="1">
      <c r="A491" s="61" t="s">
        <v>237</v>
      </c>
      <c r="B491" s="60">
        <v>2</v>
      </c>
      <c r="C491" s="59">
        <v>41411</v>
      </c>
    </row>
    <row r="492" spans="1:3" ht="15.75" customHeight="1">
      <c r="A492" s="61" t="s">
        <v>309</v>
      </c>
      <c r="B492" s="60">
        <v>1</v>
      </c>
      <c r="C492" s="59">
        <v>41411</v>
      </c>
    </row>
    <row r="493" spans="1:3" ht="15.75" customHeight="1">
      <c r="A493" s="61" t="s">
        <v>310</v>
      </c>
      <c r="B493" s="60">
        <v>1</v>
      </c>
      <c r="C493" s="59">
        <v>41411</v>
      </c>
    </row>
    <row r="494" spans="1:3" ht="15.75" customHeight="1">
      <c r="A494" s="61" t="s">
        <v>435</v>
      </c>
      <c r="B494" s="60">
        <v>1</v>
      </c>
      <c r="C494" s="59">
        <v>41411</v>
      </c>
    </row>
    <row r="495" spans="1:3" ht="15.75" customHeight="1">
      <c r="A495" s="61" t="s">
        <v>412</v>
      </c>
      <c r="B495" s="60">
        <v>2.5</v>
      </c>
      <c r="C495" s="59">
        <v>41411</v>
      </c>
    </row>
    <row r="496" spans="1:3" ht="15.75" customHeight="1">
      <c r="A496" s="61" t="s">
        <v>241</v>
      </c>
      <c r="B496" s="56">
        <v>8</v>
      </c>
      <c r="C496" s="59">
        <v>41414</v>
      </c>
    </row>
    <row r="497" spans="1:3" ht="15.75" customHeight="1">
      <c r="A497" s="61" t="s">
        <v>239</v>
      </c>
      <c r="B497" s="60">
        <v>128</v>
      </c>
      <c r="C497" s="59">
        <v>41414</v>
      </c>
    </row>
    <row r="498" spans="1:3" ht="15.75" customHeight="1">
      <c r="A498" s="61" t="s">
        <v>227</v>
      </c>
      <c r="B498" s="60">
        <v>5</v>
      </c>
      <c r="C498" s="59">
        <v>41414</v>
      </c>
    </row>
    <row r="499" spans="1:3" ht="15.75" customHeight="1">
      <c r="A499" s="61" t="s">
        <v>253</v>
      </c>
      <c r="B499" s="60">
        <v>7</v>
      </c>
      <c r="C499" s="59">
        <v>41414</v>
      </c>
    </row>
    <row r="500" spans="1:3" ht="15.75" customHeight="1">
      <c r="A500" s="61" t="s">
        <v>255</v>
      </c>
      <c r="B500" s="60">
        <v>1</v>
      </c>
      <c r="C500" s="59">
        <v>41414</v>
      </c>
    </row>
    <row r="501" spans="1:3" ht="15.75" customHeight="1">
      <c r="A501" s="61" t="s">
        <v>400</v>
      </c>
      <c r="B501" s="60">
        <v>1</v>
      </c>
      <c r="C501" s="59">
        <v>41414</v>
      </c>
    </row>
    <row r="502" spans="1:3" ht="15.75" customHeight="1">
      <c r="A502" s="61" t="s">
        <v>417</v>
      </c>
      <c r="B502" s="60">
        <v>2</v>
      </c>
      <c r="C502" s="59">
        <v>41414</v>
      </c>
    </row>
    <row r="503" spans="1:3" ht="15.75" customHeight="1">
      <c r="A503" s="61" t="s">
        <v>389</v>
      </c>
      <c r="B503" s="60">
        <v>1</v>
      </c>
      <c r="C503" s="59">
        <v>41414</v>
      </c>
    </row>
    <row r="504" spans="1:3" ht="15.75" customHeight="1">
      <c r="A504" s="61" t="s">
        <v>306</v>
      </c>
      <c r="B504" s="60">
        <v>3</v>
      </c>
      <c r="C504" s="59">
        <v>41414</v>
      </c>
    </row>
    <row r="505" spans="1:3" ht="15.75" customHeight="1">
      <c r="A505" s="61" t="s">
        <v>348</v>
      </c>
      <c r="B505" s="60">
        <v>1</v>
      </c>
      <c r="C505" s="59">
        <v>41414</v>
      </c>
    </row>
    <row r="506" spans="1:3" ht="15.75" customHeight="1">
      <c r="A506" s="61" t="s">
        <v>412</v>
      </c>
      <c r="B506" s="60">
        <v>3.3</v>
      </c>
      <c r="C506" s="59">
        <v>41415</v>
      </c>
    </row>
    <row r="507" spans="1:3" ht="15.75" customHeight="1">
      <c r="A507" s="61" t="s">
        <v>457</v>
      </c>
      <c r="B507" s="60">
        <v>1</v>
      </c>
      <c r="C507" s="59">
        <v>41415</v>
      </c>
    </row>
    <row r="508" spans="1:3" ht="15.75" customHeight="1">
      <c r="A508" s="61" t="s">
        <v>447</v>
      </c>
      <c r="B508" s="60">
        <v>2</v>
      </c>
      <c r="C508" s="59">
        <v>41415</v>
      </c>
    </row>
    <row r="509" spans="1:3" ht="15.75" customHeight="1">
      <c r="A509" s="61" t="s">
        <v>257</v>
      </c>
      <c r="B509" s="60">
        <v>1</v>
      </c>
      <c r="C509" s="59">
        <v>41415</v>
      </c>
    </row>
    <row r="510" spans="1:3" ht="15.75" customHeight="1">
      <c r="A510" s="61" t="s">
        <v>343</v>
      </c>
      <c r="B510" s="60">
        <v>1</v>
      </c>
      <c r="C510" s="59">
        <v>41415</v>
      </c>
    </row>
    <row r="511" spans="1:3" ht="15.75" customHeight="1">
      <c r="A511" s="61" t="s">
        <v>454</v>
      </c>
      <c r="B511" s="60">
        <v>0.25</v>
      </c>
      <c r="C511" s="59">
        <v>41415</v>
      </c>
    </row>
    <row r="512" spans="1:3" ht="15.75" customHeight="1">
      <c r="A512" s="61" t="s">
        <v>398</v>
      </c>
      <c r="B512" s="60">
        <v>1</v>
      </c>
      <c r="C512" s="59">
        <v>41415</v>
      </c>
    </row>
    <row r="513" spans="1:3" ht="15.75" customHeight="1">
      <c r="A513" s="61" t="s">
        <v>456</v>
      </c>
      <c r="B513" s="60">
        <v>1</v>
      </c>
      <c r="C513" s="59">
        <v>41415</v>
      </c>
    </row>
    <row r="514" spans="1:3" ht="15.75" customHeight="1">
      <c r="A514" s="61" t="s">
        <v>356</v>
      </c>
      <c r="B514" s="60">
        <v>30</v>
      </c>
      <c r="C514" s="59">
        <v>41415</v>
      </c>
    </row>
    <row r="515" spans="1:3" ht="15.75" customHeight="1">
      <c r="A515" s="61" t="s">
        <v>237</v>
      </c>
      <c r="B515" s="60">
        <v>5</v>
      </c>
      <c r="C515" s="59">
        <v>41415</v>
      </c>
    </row>
    <row r="516" spans="1:3" ht="15.75" customHeight="1">
      <c r="A516" s="61" t="s">
        <v>309</v>
      </c>
      <c r="B516" s="60">
        <v>2</v>
      </c>
      <c r="C516" s="59">
        <v>41415</v>
      </c>
    </row>
    <row r="517" spans="1:3" ht="15.75" customHeight="1">
      <c r="A517" s="61" t="s">
        <v>356</v>
      </c>
      <c r="B517" s="60">
        <v>30</v>
      </c>
      <c r="C517" s="59">
        <v>41415</v>
      </c>
    </row>
    <row r="518" spans="1:3" ht="15.75" customHeight="1">
      <c r="A518" s="61" t="s">
        <v>239</v>
      </c>
      <c r="B518" s="60">
        <v>1</v>
      </c>
      <c r="C518" s="59">
        <v>41415</v>
      </c>
    </row>
    <row r="519" spans="1:3" ht="15.75" customHeight="1">
      <c r="A519" s="61" t="s">
        <v>384</v>
      </c>
      <c r="B519" s="60">
        <v>4</v>
      </c>
      <c r="C519" s="59">
        <v>41415</v>
      </c>
    </row>
    <row r="520" spans="1:3" ht="15.75" customHeight="1">
      <c r="A520" s="61" t="s">
        <v>390</v>
      </c>
      <c r="B520" s="60">
        <v>1</v>
      </c>
      <c r="C520" s="59">
        <v>41415</v>
      </c>
    </row>
    <row r="521" spans="1:3" ht="15.75" customHeight="1">
      <c r="A521" s="61" t="s">
        <v>412</v>
      </c>
      <c r="B521" s="60">
        <v>3.5</v>
      </c>
      <c r="C521" s="59">
        <v>41416</v>
      </c>
    </row>
    <row r="522" spans="1:3" ht="15.75" customHeight="1">
      <c r="A522" s="61" t="s">
        <v>406</v>
      </c>
      <c r="B522" s="60">
        <v>1</v>
      </c>
      <c r="C522" s="59">
        <v>41416</v>
      </c>
    </row>
    <row r="523" spans="1:3" ht="15.75" customHeight="1">
      <c r="A523" s="61" t="s">
        <v>396</v>
      </c>
      <c r="B523" s="60">
        <v>1</v>
      </c>
      <c r="C523" s="59">
        <v>41416</v>
      </c>
    </row>
    <row r="524" spans="1:3" ht="15.75" customHeight="1">
      <c r="A524" s="61" t="s">
        <v>389</v>
      </c>
      <c r="B524" s="60">
        <v>1</v>
      </c>
      <c r="C524" s="59">
        <v>41416</v>
      </c>
    </row>
    <row r="525" spans="1:3" ht="15.75" customHeight="1">
      <c r="A525" s="61" t="s">
        <v>257</v>
      </c>
      <c r="B525" s="60">
        <v>2</v>
      </c>
      <c r="C525" s="59">
        <v>41416</v>
      </c>
    </row>
    <row r="526" spans="1:3" ht="15.75" customHeight="1">
      <c r="A526" s="61" t="s">
        <v>397</v>
      </c>
      <c r="B526" s="60">
        <v>1</v>
      </c>
      <c r="C526" s="59">
        <v>41416</v>
      </c>
    </row>
    <row r="527" spans="1:3" ht="15.75" customHeight="1">
      <c r="A527" s="61" t="s">
        <v>310</v>
      </c>
      <c r="B527" s="60">
        <v>1</v>
      </c>
      <c r="C527" s="59">
        <v>41416</v>
      </c>
    </row>
    <row r="528" spans="1:3" ht="15.75" customHeight="1">
      <c r="A528" s="61" t="s">
        <v>356</v>
      </c>
      <c r="B528" s="60">
        <v>40</v>
      </c>
      <c r="C528" s="59">
        <v>41416</v>
      </c>
    </row>
    <row r="529" spans="1:3" ht="15.75" customHeight="1">
      <c r="A529" s="61" t="s">
        <v>378</v>
      </c>
      <c r="B529" s="60">
        <v>5</v>
      </c>
      <c r="C529" s="59">
        <v>41417</v>
      </c>
    </row>
    <row r="530" spans="1:3" ht="15.75" customHeight="1">
      <c r="A530" s="61" t="s">
        <v>379</v>
      </c>
      <c r="B530" s="60">
        <v>1</v>
      </c>
      <c r="C530" s="59">
        <v>41417</v>
      </c>
    </row>
    <row r="531" spans="1:3" ht="15.75" customHeight="1">
      <c r="A531" s="61" t="s">
        <v>383</v>
      </c>
      <c r="B531" s="60">
        <v>2</v>
      </c>
      <c r="C531" s="59">
        <v>41417</v>
      </c>
    </row>
    <row r="532" spans="1:3" ht="15.75" customHeight="1">
      <c r="A532" s="61" t="s">
        <v>389</v>
      </c>
      <c r="B532" s="60">
        <v>1</v>
      </c>
      <c r="C532" s="59">
        <v>41417</v>
      </c>
    </row>
    <row r="533" spans="1:3" ht="15.75" customHeight="1">
      <c r="A533" s="61" t="s">
        <v>382</v>
      </c>
      <c r="B533" s="60">
        <v>0.5</v>
      </c>
      <c r="C533" s="59">
        <v>41417</v>
      </c>
    </row>
    <row r="534" spans="1:3" ht="15.75" customHeight="1">
      <c r="A534" s="61" t="s">
        <v>356</v>
      </c>
      <c r="B534" s="60">
        <v>40</v>
      </c>
      <c r="C534" s="59">
        <v>41417</v>
      </c>
    </row>
    <row r="535" spans="1:3" ht="15.75" customHeight="1">
      <c r="A535" s="61" t="s">
        <v>296</v>
      </c>
      <c r="B535" s="60">
        <v>1</v>
      </c>
      <c r="C535" s="59">
        <v>41417</v>
      </c>
    </row>
    <row r="536" spans="1:3" ht="15.75" customHeight="1">
      <c r="A536" s="61" t="s">
        <v>383</v>
      </c>
      <c r="B536" s="60">
        <v>2</v>
      </c>
      <c r="C536" s="59">
        <v>41418</v>
      </c>
    </row>
    <row r="537" spans="1:3" ht="15.75" customHeight="1">
      <c r="A537" s="61" t="s">
        <v>296</v>
      </c>
      <c r="B537" s="60">
        <v>1</v>
      </c>
      <c r="C537" s="59">
        <v>41418</v>
      </c>
    </row>
    <row r="538" spans="1:3" ht="15.75" customHeight="1">
      <c r="A538" s="61" t="s">
        <v>356</v>
      </c>
      <c r="B538" s="60">
        <v>30</v>
      </c>
      <c r="C538" s="59">
        <v>41418</v>
      </c>
    </row>
    <row r="539" spans="1:3" ht="15.75" customHeight="1">
      <c r="A539" s="61" t="s">
        <v>342</v>
      </c>
      <c r="B539" s="60">
        <v>8</v>
      </c>
      <c r="C539" s="59">
        <v>41418</v>
      </c>
    </row>
    <row r="540" spans="1:3" ht="15.75" customHeight="1">
      <c r="A540" s="61" t="s">
        <v>296</v>
      </c>
      <c r="B540" s="60"/>
      <c r="C540" s="59">
        <v>41418</v>
      </c>
    </row>
    <row r="541" spans="1:3" ht="15.75" customHeight="1">
      <c r="A541" s="61" t="s">
        <v>412</v>
      </c>
      <c r="B541" s="60">
        <v>2.2999999999999998</v>
      </c>
      <c r="C541" s="59">
        <v>41418</v>
      </c>
    </row>
    <row r="542" spans="1:3" ht="15.75" customHeight="1">
      <c r="A542" s="61" t="s">
        <v>336</v>
      </c>
      <c r="B542" s="60">
        <v>1</v>
      </c>
      <c r="C542" s="59">
        <v>41418</v>
      </c>
    </row>
    <row r="543" spans="1:3" ht="15.75" customHeight="1">
      <c r="A543" s="61" t="s">
        <v>230</v>
      </c>
      <c r="B543" s="60">
        <v>2</v>
      </c>
      <c r="C543" s="59">
        <v>41418</v>
      </c>
    </row>
    <row r="544" spans="1:3" ht="15.75" customHeight="1">
      <c r="A544" s="61" t="s">
        <v>231</v>
      </c>
      <c r="B544" s="60">
        <v>1</v>
      </c>
      <c r="C544" s="59">
        <v>41418</v>
      </c>
    </row>
    <row r="545" spans="1:3" ht="15.75" customHeight="1">
      <c r="A545" s="61"/>
      <c r="B545" s="60"/>
      <c r="C545" s="59">
        <v>41418</v>
      </c>
    </row>
    <row r="546" spans="1:3" ht="15.75" customHeight="1">
      <c r="A546" s="61" t="s">
        <v>389</v>
      </c>
      <c r="B546" s="60">
        <v>1</v>
      </c>
      <c r="C546" s="59">
        <v>41418</v>
      </c>
    </row>
    <row r="547" spans="1:3" ht="15.75" customHeight="1">
      <c r="A547" s="61" t="s">
        <v>454</v>
      </c>
      <c r="B547" s="60">
        <v>0.25</v>
      </c>
      <c r="C547" s="59">
        <v>41418</v>
      </c>
    </row>
    <row r="548" spans="1:3" ht="15.75" customHeight="1">
      <c r="A548" s="61" t="s">
        <v>383</v>
      </c>
      <c r="B548" s="60">
        <v>6</v>
      </c>
      <c r="C548" s="59">
        <v>41418</v>
      </c>
    </row>
    <row r="549" spans="1:3" ht="15.75" customHeight="1">
      <c r="A549" s="61" t="s">
        <v>342</v>
      </c>
      <c r="B549" s="60">
        <v>8</v>
      </c>
      <c r="C549" s="59">
        <v>41418</v>
      </c>
    </row>
    <row r="550" spans="1:3" ht="15.75" customHeight="1">
      <c r="A550" s="61" t="s">
        <v>384</v>
      </c>
      <c r="B550" s="60">
        <v>2</v>
      </c>
      <c r="C550" s="59">
        <v>41418</v>
      </c>
    </row>
    <row r="551" spans="1:3" ht="15.75" customHeight="1">
      <c r="A551" s="61" t="s">
        <v>226</v>
      </c>
      <c r="B551" s="60">
        <v>5</v>
      </c>
      <c r="C551" s="59">
        <v>41418</v>
      </c>
    </row>
    <row r="552" spans="1:3" ht="15.75" customHeight="1">
      <c r="A552" s="61" t="s">
        <v>227</v>
      </c>
      <c r="B552" s="60">
        <v>5</v>
      </c>
      <c r="C552" s="59">
        <v>41418</v>
      </c>
    </row>
    <row r="553" spans="1:3" ht="15.75" customHeight="1">
      <c r="A553" s="61" t="s">
        <v>306</v>
      </c>
      <c r="B553" s="60">
        <v>2</v>
      </c>
      <c r="C553" s="59">
        <v>41418</v>
      </c>
    </row>
    <row r="554" spans="1:3" ht="15.75" customHeight="1">
      <c r="A554" s="61" t="s">
        <v>411</v>
      </c>
      <c r="B554" s="60">
        <v>1</v>
      </c>
      <c r="C554" s="59">
        <v>41418</v>
      </c>
    </row>
    <row r="555" spans="1:3" ht="15.75" customHeight="1">
      <c r="A555" s="61" t="s">
        <v>412</v>
      </c>
      <c r="B555" s="60">
        <v>2.2999999999999998</v>
      </c>
      <c r="C555" s="59">
        <v>41421</v>
      </c>
    </row>
    <row r="556" spans="1:3" ht="15.75" customHeight="1">
      <c r="A556" s="61" t="s">
        <v>444</v>
      </c>
      <c r="B556" s="60">
        <v>5</v>
      </c>
      <c r="C556" s="59">
        <v>41421</v>
      </c>
    </row>
    <row r="557" spans="1:3" ht="15.75" customHeight="1">
      <c r="A557" s="61" t="s">
        <v>278</v>
      </c>
      <c r="B557" s="60">
        <v>3</v>
      </c>
      <c r="C557" s="59">
        <v>41421</v>
      </c>
    </row>
    <row r="558" spans="1:3" ht="15.75" customHeight="1">
      <c r="A558" s="61" t="s">
        <v>281</v>
      </c>
      <c r="B558" s="60">
        <v>1</v>
      </c>
      <c r="C558" s="59">
        <v>41421</v>
      </c>
    </row>
    <row r="559" spans="1:3" ht="15.75" customHeight="1">
      <c r="A559" s="61" t="s">
        <v>276</v>
      </c>
      <c r="B559" s="60">
        <v>1</v>
      </c>
      <c r="C559" s="59">
        <v>41421</v>
      </c>
    </row>
    <row r="560" spans="1:3" ht="15.75" customHeight="1">
      <c r="A560" s="61" t="s">
        <v>257</v>
      </c>
      <c r="B560" s="60">
        <v>3</v>
      </c>
      <c r="C560" s="59">
        <v>41421</v>
      </c>
    </row>
    <row r="561" spans="1:3" ht="15.75" customHeight="1">
      <c r="A561" s="61" t="s">
        <v>389</v>
      </c>
      <c r="B561" s="60">
        <v>1</v>
      </c>
      <c r="C561" s="59">
        <v>41421</v>
      </c>
    </row>
    <row r="562" spans="1:3" ht="15.75" customHeight="1">
      <c r="A562" s="61" t="s">
        <v>341</v>
      </c>
      <c r="B562" s="60">
        <v>1</v>
      </c>
      <c r="C562" s="59">
        <v>41421</v>
      </c>
    </row>
    <row r="563" spans="1:3" ht="15.75" customHeight="1">
      <c r="A563" s="61" t="s">
        <v>356</v>
      </c>
      <c r="B563" s="60">
        <v>60</v>
      </c>
      <c r="C563" s="59">
        <v>41421</v>
      </c>
    </row>
    <row r="564" spans="1:3" ht="15.75" customHeight="1">
      <c r="A564" s="61" t="s">
        <v>243</v>
      </c>
      <c r="B564" s="60">
        <v>6</v>
      </c>
      <c r="C564" s="59">
        <v>41421</v>
      </c>
    </row>
    <row r="565" spans="1:3" ht="15.75" customHeight="1">
      <c r="A565" s="61" t="s">
        <v>306</v>
      </c>
      <c r="B565" s="60">
        <v>1</v>
      </c>
      <c r="C565" s="59">
        <v>41421</v>
      </c>
    </row>
    <row r="566" spans="1:3" ht="15.75" customHeight="1">
      <c r="A566" s="61" t="s">
        <v>227</v>
      </c>
      <c r="B566" s="60">
        <v>5</v>
      </c>
      <c r="C566" s="59">
        <v>41421</v>
      </c>
    </row>
    <row r="567" spans="1:3" ht="15.75" customHeight="1">
      <c r="A567" s="61" t="s">
        <v>220</v>
      </c>
      <c r="B567" s="60">
        <v>5</v>
      </c>
      <c r="C567" s="59">
        <v>41421</v>
      </c>
    </row>
    <row r="568" spans="1:3" ht="15.75" customHeight="1">
      <c r="A568" s="61" t="s">
        <v>219</v>
      </c>
      <c r="B568" s="60">
        <v>1</v>
      </c>
      <c r="C568" s="59">
        <v>41421</v>
      </c>
    </row>
    <row r="569" spans="1:3" ht="15.75" customHeight="1">
      <c r="A569" s="61" t="s">
        <v>222</v>
      </c>
      <c r="B569" s="60">
        <v>5</v>
      </c>
      <c r="C569" s="59">
        <v>41421</v>
      </c>
    </row>
    <row r="570" spans="1:3" ht="15.75" customHeight="1">
      <c r="A570" s="61" t="s">
        <v>458</v>
      </c>
      <c r="B570" s="60">
        <v>1</v>
      </c>
      <c r="C570" s="59">
        <v>41421</v>
      </c>
    </row>
    <row r="571" spans="1:3" ht="15.75" customHeight="1">
      <c r="A571" s="61" t="s">
        <v>296</v>
      </c>
      <c r="B571" s="60">
        <v>1</v>
      </c>
      <c r="C571" s="59">
        <v>41421</v>
      </c>
    </row>
    <row r="572" spans="1:3" ht="15.75" customHeight="1">
      <c r="A572" s="61" t="s">
        <v>412</v>
      </c>
      <c r="B572" s="60">
        <v>2.5</v>
      </c>
      <c r="C572" s="59">
        <v>41421</v>
      </c>
    </row>
    <row r="573" spans="1:3" ht="15.75" customHeight="1">
      <c r="A573" s="61" t="s">
        <v>383</v>
      </c>
      <c r="B573" s="60">
        <v>2</v>
      </c>
      <c r="C573" s="59">
        <v>41422</v>
      </c>
    </row>
    <row r="574" spans="1:3" ht="15.75" customHeight="1">
      <c r="A574" s="61" t="s">
        <v>400</v>
      </c>
      <c r="B574" s="60">
        <v>1</v>
      </c>
      <c r="C574" s="59">
        <v>41422</v>
      </c>
    </row>
    <row r="575" spans="1:3" ht="15.75" customHeight="1">
      <c r="A575" s="61" t="s">
        <v>389</v>
      </c>
      <c r="B575" s="60">
        <v>2</v>
      </c>
      <c r="C575" s="59">
        <v>41422</v>
      </c>
    </row>
    <row r="576" spans="1:3" ht="15.75" customHeight="1">
      <c r="A576" s="61" t="s">
        <v>276</v>
      </c>
      <c r="B576" s="60">
        <v>1</v>
      </c>
      <c r="C576" s="59">
        <v>41422</v>
      </c>
    </row>
    <row r="577" spans="1:3" ht="15.75" customHeight="1">
      <c r="A577" s="61" t="s">
        <v>397</v>
      </c>
      <c r="B577" s="60">
        <v>1</v>
      </c>
      <c r="C577" s="59">
        <v>41422</v>
      </c>
    </row>
    <row r="578" spans="1:3" ht="15.75" customHeight="1">
      <c r="A578" s="61" t="s">
        <v>454</v>
      </c>
      <c r="B578" s="60">
        <v>0.2</v>
      </c>
      <c r="C578" s="59">
        <v>41422</v>
      </c>
    </row>
    <row r="579" spans="1:3" ht="15.75" customHeight="1">
      <c r="A579" s="61" t="s">
        <v>413</v>
      </c>
      <c r="B579" s="60">
        <v>1</v>
      </c>
      <c r="C579" s="59">
        <v>41422</v>
      </c>
    </row>
    <row r="580" spans="1:3" ht="15.75" customHeight="1">
      <c r="A580" s="61" t="s">
        <v>356</v>
      </c>
      <c r="B580" s="60">
        <v>20</v>
      </c>
      <c r="C580" s="59">
        <v>41422</v>
      </c>
    </row>
    <row r="581" spans="1:3" ht="15.75" customHeight="1">
      <c r="A581" s="61" t="s">
        <v>323</v>
      </c>
      <c r="B581" s="60">
        <v>1</v>
      </c>
      <c r="C581" s="59">
        <v>41422</v>
      </c>
    </row>
    <row r="582" spans="1:3" ht="15.75" customHeight="1">
      <c r="A582" s="61" t="s">
        <v>333</v>
      </c>
      <c r="B582" s="60">
        <v>1</v>
      </c>
      <c r="C582" s="59">
        <v>41422</v>
      </c>
    </row>
    <row r="583" spans="1:3" ht="15.75" customHeight="1">
      <c r="A583" s="61" t="s">
        <v>237</v>
      </c>
      <c r="B583" s="60">
        <v>1</v>
      </c>
      <c r="C583" s="59">
        <v>41422</v>
      </c>
    </row>
    <row r="584" spans="1:3" ht="15.75" customHeight="1">
      <c r="A584" s="61" t="s">
        <v>217</v>
      </c>
      <c r="B584" s="60">
        <v>1</v>
      </c>
      <c r="C584" s="59">
        <v>41422</v>
      </c>
    </row>
    <row r="585" spans="1:3" ht="15.75" customHeight="1">
      <c r="A585" s="61" t="s">
        <v>356</v>
      </c>
      <c r="B585" s="60">
        <v>30</v>
      </c>
      <c r="C585" s="59">
        <v>41422</v>
      </c>
    </row>
    <row r="586" spans="1:3" ht="15.75" customHeight="1">
      <c r="A586" s="61" t="s">
        <v>306</v>
      </c>
      <c r="B586" s="60">
        <v>6</v>
      </c>
      <c r="C586" s="59">
        <v>41422</v>
      </c>
    </row>
    <row r="587" spans="1:3" ht="15.75" customHeight="1">
      <c r="A587" s="61" t="s">
        <v>390</v>
      </c>
      <c r="B587" s="60">
        <v>1</v>
      </c>
      <c r="C587" s="59">
        <v>41422</v>
      </c>
    </row>
    <row r="588" spans="1:3" ht="15.75" customHeight="1">
      <c r="A588" s="61" t="s">
        <v>412</v>
      </c>
      <c r="B588" s="60">
        <v>3</v>
      </c>
      <c r="C588" s="59">
        <v>41423</v>
      </c>
    </row>
    <row r="589" spans="1:3" ht="15.75" customHeight="1">
      <c r="A589" s="61" t="s">
        <v>397</v>
      </c>
      <c r="B589" s="60">
        <v>1</v>
      </c>
      <c r="C589" s="59">
        <v>41423</v>
      </c>
    </row>
    <row r="590" spans="1:3" ht="15.75" customHeight="1">
      <c r="A590" s="61" t="s">
        <v>383</v>
      </c>
      <c r="B590" s="60">
        <v>2</v>
      </c>
      <c r="C590" s="59">
        <v>41423</v>
      </c>
    </row>
    <row r="591" spans="1:3" ht="15.75" customHeight="1">
      <c r="A591" s="61" t="s">
        <v>374</v>
      </c>
      <c r="B591" s="60">
        <v>4</v>
      </c>
      <c r="C591" s="59">
        <v>41423</v>
      </c>
    </row>
    <row r="592" spans="1:3" ht="15.75" customHeight="1">
      <c r="A592" s="61" t="s">
        <v>406</v>
      </c>
      <c r="B592" s="60">
        <v>1</v>
      </c>
      <c r="C592" s="59">
        <v>41423</v>
      </c>
    </row>
    <row r="593" spans="1:3" ht="15.75" customHeight="1">
      <c r="A593" s="61" t="s">
        <v>389</v>
      </c>
      <c r="B593" s="60">
        <v>1</v>
      </c>
      <c r="C593" s="59">
        <v>41423</v>
      </c>
    </row>
    <row r="594" spans="1:3" ht="15.75" customHeight="1">
      <c r="A594" s="61" t="s">
        <v>454</v>
      </c>
      <c r="B594" s="60">
        <v>0.25</v>
      </c>
      <c r="C594" s="59">
        <v>41423</v>
      </c>
    </row>
    <row r="595" spans="1:3" ht="15.75" customHeight="1">
      <c r="A595" s="61" t="s">
        <v>437</v>
      </c>
      <c r="B595" s="60">
        <v>4</v>
      </c>
      <c r="C595" s="59">
        <v>41423</v>
      </c>
    </row>
    <row r="596" spans="1:3" ht="15.75" customHeight="1">
      <c r="A596" s="61" t="s">
        <v>241</v>
      </c>
      <c r="B596" s="60">
        <v>18</v>
      </c>
      <c r="C596" s="59">
        <v>41423</v>
      </c>
    </row>
    <row r="597" spans="1:3" ht="15.75" customHeight="1">
      <c r="A597" s="61" t="s">
        <v>239</v>
      </c>
      <c r="B597" s="60">
        <v>14</v>
      </c>
      <c r="C597" s="59">
        <v>41423</v>
      </c>
    </row>
    <row r="598" spans="1:3" ht="15.75" customHeight="1">
      <c r="A598" s="61" t="s">
        <v>384</v>
      </c>
      <c r="B598" s="60">
        <v>4</v>
      </c>
      <c r="C598" s="59">
        <v>41423</v>
      </c>
    </row>
    <row r="599" spans="1:3" ht="15.75" customHeight="1">
      <c r="A599" s="61" t="s">
        <v>253</v>
      </c>
      <c r="B599" s="60">
        <v>7.2</v>
      </c>
      <c r="C599" s="59">
        <v>41423</v>
      </c>
    </row>
    <row r="600" spans="1:3" ht="15.75" customHeight="1">
      <c r="A600" s="61" t="s">
        <v>356</v>
      </c>
      <c r="B600" s="60">
        <v>20</v>
      </c>
      <c r="C600" s="59">
        <v>41423</v>
      </c>
    </row>
    <row r="601" spans="1:3" ht="15.75" customHeight="1">
      <c r="A601" s="61" t="s">
        <v>227</v>
      </c>
      <c r="B601" s="60">
        <v>5</v>
      </c>
      <c r="C601" s="59">
        <v>41423</v>
      </c>
    </row>
    <row r="602" spans="1:3" ht="15.75" customHeight="1">
      <c r="A602" s="61" t="s">
        <v>324</v>
      </c>
      <c r="B602" s="60">
        <v>1</v>
      </c>
      <c r="C602" s="59">
        <v>41423</v>
      </c>
    </row>
    <row r="603" spans="1:3" ht="15.75" customHeight="1">
      <c r="A603" s="61" t="s">
        <v>379</v>
      </c>
      <c r="B603" s="60">
        <v>1</v>
      </c>
      <c r="C603" s="59">
        <v>41423</v>
      </c>
    </row>
    <row r="604" spans="1:3" ht="15.75" customHeight="1">
      <c r="A604" s="61" t="s">
        <v>412</v>
      </c>
      <c r="B604" s="60">
        <v>2.8</v>
      </c>
      <c r="C604" s="59">
        <v>41424</v>
      </c>
    </row>
    <row r="605" spans="1:3" ht="15.75" customHeight="1">
      <c r="A605" s="61" t="s">
        <v>257</v>
      </c>
      <c r="B605" s="60">
        <v>2</v>
      </c>
      <c r="C605" s="59">
        <v>41424</v>
      </c>
    </row>
    <row r="606" spans="1:3" ht="15.75" customHeight="1">
      <c r="A606" s="61" t="s">
        <v>356</v>
      </c>
      <c r="B606" s="60">
        <v>20</v>
      </c>
      <c r="C606" s="59">
        <v>41424</v>
      </c>
    </row>
    <row r="607" spans="1:3" ht="15.75" customHeight="1">
      <c r="A607" s="61" t="s">
        <v>444</v>
      </c>
      <c r="B607" s="60">
        <v>5</v>
      </c>
      <c r="C607" s="59">
        <v>41424</v>
      </c>
    </row>
    <row r="608" spans="1:3" ht="15.75" customHeight="1">
      <c r="A608" s="61" t="s">
        <v>397</v>
      </c>
      <c r="B608" s="60">
        <v>1</v>
      </c>
      <c r="C608" s="59">
        <v>41424</v>
      </c>
    </row>
    <row r="609" spans="1:3" ht="15.75" customHeight="1">
      <c r="A609" s="61" t="s">
        <v>217</v>
      </c>
      <c r="B609" s="60">
        <v>1</v>
      </c>
      <c r="C609" s="59">
        <v>41424</v>
      </c>
    </row>
    <row r="610" spans="1:3" ht="15.75" customHeight="1">
      <c r="A610" s="61" t="s">
        <v>241</v>
      </c>
      <c r="B610" s="60">
        <v>26</v>
      </c>
      <c r="C610" s="59">
        <v>41424</v>
      </c>
    </row>
    <row r="611" spans="1:3" ht="15.75" customHeight="1">
      <c r="A611" s="61" t="s">
        <v>239</v>
      </c>
      <c r="B611" s="60">
        <v>8</v>
      </c>
      <c r="C611" s="59">
        <v>41424</v>
      </c>
    </row>
    <row r="612" spans="1:3" ht="15.75" customHeight="1">
      <c r="A612" s="61" t="s">
        <v>360</v>
      </c>
      <c r="B612" s="60">
        <v>2</v>
      </c>
      <c r="C612" s="59">
        <v>41424</v>
      </c>
    </row>
    <row r="613" spans="1:3" ht="15.75" customHeight="1">
      <c r="A613" s="61" t="s">
        <v>412</v>
      </c>
      <c r="B613" s="60">
        <v>3</v>
      </c>
      <c r="C613" s="59">
        <v>41425</v>
      </c>
    </row>
    <row r="614" spans="1:3" ht="15.75" customHeight="1">
      <c r="A614" s="61" t="s">
        <v>389</v>
      </c>
      <c r="B614" s="60">
        <v>5</v>
      </c>
      <c r="C614" s="59">
        <v>41425</v>
      </c>
    </row>
    <row r="615" spans="1:3" ht="15.75" customHeight="1">
      <c r="A615" s="61" t="s">
        <v>400</v>
      </c>
      <c r="B615" s="60">
        <v>1</v>
      </c>
      <c r="C615" s="59">
        <v>41425</v>
      </c>
    </row>
    <row r="616" spans="1:3" ht="15.75" customHeight="1">
      <c r="A616" s="61" t="s">
        <v>404</v>
      </c>
      <c r="B616" s="60">
        <v>1</v>
      </c>
      <c r="C616" s="59">
        <v>41425</v>
      </c>
    </row>
    <row r="617" spans="1:3" ht="15.75" customHeight="1">
      <c r="A617" s="61" t="s">
        <v>241</v>
      </c>
      <c r="B617" s="60">
        <v>4</v>
      </c>
      <c r="C617" s="59">
        <v>41425</v>
      </c>
    </row>
    <row r="618" spans="1:3" ht="15.75" customHeight="1">
      <c r="A618" s="61" t="s">
        <v>243</v>
      </c>
      <c r="B618" s="60">
        <v>4</v>
      </c>
      <c r="C618" s="59">
        <v>41425</v>
      </c>
    </row>
    <row r="619" spans="1:3" ht="15.75" customHeight="1">
      <c r="A619" s="61" t="s">
        <v>384</v>
      </c>
      <c r="B619" s="60">
        <v>12</v>
      </c>
      <c r="C619" s="59">
        <v>41425</v>
      </c>
    </row>
    <row r="620" spans="1:3" ht="15.75" customHeight="1">
      <c r="A620" s="61" t="s">
        <v>427</v>
      </c>
      <c r="B620" s="60">
        <v>1</v>
      </c>
      <c r="C620" s="59">
        <v>41425</v>
      </c>
    </row>
    <row r="621" spans="1:3" ht="15.75" customHeight="1">
      <c r="A621" s="61" t="s">
        <v>237</v>
      </c>
      <c r="B621" s="60">
        <v>5</v>
      </c>
      <c r="C621" s="59">
        <v>41425</v>
      </c>
    </row>
    <row r="622" spans="1:3" ht="15.75" customHeight="1">
      <c r="A622" s="61" t="s">
        <v>356</v>
      </c>
      <c r="B622" s="60">
        <v>8</v>
      </c>
      <c r="C622" s="59">
        <v>41425</v>
      </c>
    </row>
    <row r="623" spans="1:3" ht="15.75" customHeight="1">
      <c r="A623" s="61" t="s">
        <v>222</v>
      </c>
      <c r="B623" s="60">
        <v>5</v>
      </c>
      <c r="C623" s="59">
        <v>41425</v>
      </c>
    </row>
    <row r="624" spans="1:3" ht="15.75" customHeight="1">
      <c r="A624" s="61" t="s">
        <v>342</v>
      </c>
      <c r="B624" s="60">
        <v>3</v>
      </c>
      <c r="C624" s="59">
        <v>41425</v>
      </c>
    </row>
    <row r="625" spans="1:4" ht="15.75" customHeight="1">
      <c r="A625" s="61" t="s">
        <v>412</v>
      </c>
      <c r="B625" s="60">
        <v>1</v>
      </c>
      <c r="C625" s="59">
        <v>41426</v>
      </c>
    </row>
    <row r="626" spans="1:4" ht="15.75" customHeight="1">
      <c r="A626" s="61" t="s">
        <v>278</v>
      </c>
      <c r="B626" s="60">
        <v>1</v>
      </c>
      <c r="C626" s="59">
        <v>41426</v>
      </c>
      <c r="D626" s="56" t="s">
        <v>201</v>
      </c>
    </row>
    <row r="627" spans="1:4" ht="15.75" customHeight="1">
      <c r="A627" s="61" t="s">
        <v>444</v>
      </c>
      <c r="B627" s="60">
        <v>5</v>
      </c>
      <c r="C627" s="59">
        <v>41426</v>
      </c>
    </row>
    <row r="628" spans="1:4" ht="15.75" customHeight="1">
      <c r="A628" s="61" t="s">
        <v>219</v>
      </c>
      <c r="B628" s="60">
        <v>1</v>
      </c>
      <c r="C628" s="59">
        <v>41426</v>
      </c>
    </row>
    <row r="629" spans="1:4" ht="15.75" customHeight="1">
      <c r="A629" s="61" t="s">
        <v>222</v>
      </c>
      <c r="B629" s="60">
        <v>5</v>
      </c>
      <c r="C629" s="59">
        <v>41426</v>
      </c>
    </row>
    <row r="630" spans="1:4" ht="15.75" customHeight="1">
      <c r="A630" s="61" t="s">
        <v>227</v>
      </c>
      <c r="B630" s="60">
        <v>5</v>
      </c>
      <c r="C630" s="59">
        <v>41426</v>
      </c>
    </row>
    <row r="631" spans="1:4" ht="15.75" customHeight="1">
      <c r="A631" s="61" t="s">
        <v>412</v>
      </c>
      <c r="B631" s="60">
        <v>2.8</v>
      </c>
      <c r="C631" s="59">
        <v>41428</v>
      </c>
    </row>
    <row r="632" spans="1:4" ht="15.75" customHeight="1">
      <c r="A632" s="61" t="s">
        <v>454</v>
      </c>
      <c r="B632" s="60">
        <v>0.3</v>
      </c>
      <c r="C632" s="59">
        <v>41428</v>
      </c>
    </row>
    <row r="633" spans="1:4" ht="15.75" customHeight="1">
      <c r="A633" s="61" t="s">
        <v>294</v>
      </c>
      <c r="B633" s="60">
        <v>1</v>
      </c>
      <c r="C633" s="59">
        <v>41428</v>
      </c>
    </row>
    <row r="634" spans="1:4" ht="15.75" customHeight="1">
      <c r="A634" s="61" t="s">
        <v>457</v>
      </c>
      <c r="B634" s="60">
        <v>1</v>
      </c>
      <c r="C634" s="59">
        <v>41428</v>
      </c>
    </row>
    <row r="635" spans="1:4" ht="15.75" customHeight="1">
      <c r="A635" s="61" t="s">
        <v>350</v>
      </c>
      <c r="B635" s="60">
        <v>1</v>
      </c>
      <c r="C635" s="59">
        <v>41428</v>
      </c>
    </row>
    <row r="636" spans="1:4" ht="15.75" customHeight="1">
      <c r="A636" s="61" t="s">
        <v>397</v>
      </c>
      <c r="B636" s="60">
        <v>1</v>
      </c>
      <c r="C636" s="59">
        <v>41428</v>
      </c>
    </row>
    <row r="637" spans="1:4" ht="15.75" customHeight="1">
      <c r="A637" s="61" t="s">
        <v>261</v>
      </c>
      <c r="B637" s="60">
        <v>1</v>
      </c>
      <c r="C637" s="59">
        <v>41428</v>
      </c>
    </row>
    <row r="638" spans="1:4" ht="15.75" customHeight="1">
      <c r="A638" s="61" t="s">
        <v>389</v>
      </c>
      <c r="B638" s="60">
        <v>3</v>
      </c>
      <c r="C638" s="59">
        <v>41428</v>
      </c>
    </row>
    <row r="639" spans="1:4" ht="15.75" customHeight="1">
      <c r="A639" s="61" t="s">
        <v>383</v>
      </c>
      <c r="B639" s="60">
        <v>2</v>
      </c>
      <c r="C639" s="59">
        <v>41428</v>
      </c>
    </row>
    <row r="640" spans="1:4" ht="15.75" customHeight="1">
      <c r="A640" s="61" t="s">
        <v>278</v>
      </c>
      <c r="B640" s="60">
        <v>1</v>
      </c>
      <c r="C640" s="59">
        <v>41428</v>
      </c>
    </row>
    <row r="641" spans="1:3" ht="15.75" customHeight="1">
      <c r="A641" s="61" t="s">
        <v>257</v>
      </c>
      <c r="B641" s="60">
        <v>2</v>
      </c>
      <c r="C641" s="59">
        <v>41428</v>
      </c>
    </row>
    <row r="642" spans="1:3" ht="15.75" customHeight="1">
      <c r="A642" s="61" t="s">
        <v>356</v>
      </c>
      <c r="B642" s="60">
        <v>30</v>
      </c>
      <c r="C642" s="59">
        <v>41428</v>
      </c>
    </row>
    <row r="643" spans="1:3" ht="15.75" customHeight="1">
      <c r="A643" s="61" t="s">
        <v>241</v>
      </c>
      <c r="B643" s="60">
        <v>12</v>
      </c>
      <c r="C643" s="59">
        <v>41428</v>
      </c>
    </row>
    <row r="644" spans="1:3" ht="15.75" customHeight="1">
      <c r="A644" s="61" t="s">
        <v>384</v>
      </c>
      <c r="B644" s="60">
        <v>14</v>
      </c>
      <c r="C644" s="59">
        <v>41428</v>
      </c>
    </row>
    <row r="645" spans="1:3" ht="15.75" customHeight="1">
      <c r="A645" s="61" t="s">
        <v>243</v>
      </c>
      <c r="B645" s="60">
        <v>6</v>
      </c>
      <c r="C645" s="59">
        <v>41428</v>
      </c>
    </row>
    <row r="646" spans="1:3" ht="15.75" customHeight="1">
      <c r="A646" s="61" t="s">
        <v>342</v>
      </c>
      <c r="B646" s="60">
        <v>4</v>
      </c>
      <c r="C646" s="59">
        <v>41428</v>
      </c>
    </row>
    <row r="647" spans="1:3" ht="15.75" customHeight="1">
      <c r="A647" s="61" t="s">
        <v>412</v>
      </c>
      <c r="B647" s="60">
        <v>2.8</v>
      </c>
      <c r="C647" s="59">
        <v>41429</v>
      </c>
    </row>
    <row r="648" spans="1:3" ht="15.75" customHeight="1">
      <c r="A648" s="61" t="s">
        <v>356</v>
      </c>
      <c r="B648" s="60">
        <v>95</v>
      </c>
      <c r="C648" s="59">
        <v>41429</v>
      </c>
    </row>
    <row r="649" spans="1:3" ht="15.75" customHeight="1">
      <c r="A649" s="61" t="s">
        <v>227</v>
      </c>
      <c r="B649" s="60">
        <v>5</v>
      </c>
      <c r="C649" s="59">
        <v>41429</v>
      </c>
    </row>
    <row r="650" spans="1:3" ht="15.75" customHeight="1">
      <c r="A650" s="61" t="s">
        <v>306</v>
      </c>
      <c r="B650" s="60">
        <v>4</v>
      </c>
      <c r="C650" s="59">
        <v>41429</v>
      </c>
    </row>
    <row r="651" spans="1:3" ht="15.75" customHeight="1">
      <c r="A651" s="61" t="s">
        <v>412</v>
      </c>
      <c r="B651" s="60">
        <v>2.5</v>
      </c>
      <c r="C651" s="59">
        <v>41430</v>
      </c>
    </row>
    <row r="652" spans="1:3" ht="15.75" customHeight="1">
      <c r="A652" s="61" t="s">
        <v>276</v>
      </c>
      <c r="B652" s="60">
        <v>1</v>
      </c>
      <c r="C652" s="59">
        <v>41430</v>
      </c>
    </row>
    <row r="653" spans="1:3" ht="15.75" customHeight="1">
      <c r="A653" s="61" t="s">
        <v>398</v>
      </c>
      <c r="B653" s="60">
        <v>1</v>
      </c>
      <c r="C653" s="59">
        <v>41430</v>
      </c>
    </row>
    <row r="654" spans="1:3" ht="15.75" customHeight="1">
      <c r="A654" s="61" t="s">
        <v>408</v>
      </c>
      <c r="B654" s="60">
        <v>1</v>
      </c>
      <c r="C654" s="59">
        <v>41430</v>
      </c>
    </row>
    <row r="655" spans="1:3" ht="15.75" customHeight="1">
      <c r="A655" s="61" t="s">
        <v>273</v>
      </c>
      <c r="B655" s="60">
        <v>1</v>
      </c>
      <c r="C655" s="59">
        <v>41430</v>
      </c>
    </row>
    <row r="656" spans="1:3" ht="15.75" customHeight="1">
      <c r="A656" s="61" t="s">
        <v>379</v>
      </c>
      <c r="B656" s="60">
        <v>1</v>
      </c>
      <c r="C656" s="59">
        <v>41430</v>
      </c>
    </row>
    <row r="657" spans="1:3" ht="15.75" customHeight="1">
      <c r="A657" s="61" t="s">
        <v>257</v>
      </c>
      <c r="B657" s="60">
        <v>2</v>
      </c>
      <c r="C657" s="59">
        <v>41430</v>
      </c>
    </row>
    <row r="658" spans="1:3" ht="15.75" customHeight="1">
      <c r="A658" s="61" t="s">
        <v>294</v>
      </c>
      <c r="B658" s="60">
        <v>10</v>
      </c>
      <c r="C658" s="59">
        <v>41430</v>
      </c>
    </row>
    <row r="659" spans="1:3" ht="15.75" customHeight="1">
      <c r="A659" s="61" t="s">
        <v>368</v>
      </c>
      <c r="B659" s="60">
        <v>10</v>
      </c>
      <c r="C659" s="59">
        <v>41430</v>
      </c>
    </row>
    <row r="660" spans="1:3" ht="15.75" customHeight="1">
      <c r="A660" s="61" t="s">
        <v>350</v>
      </c>
      <c r="B660" s="61">
        <v>10</v>
      </c>
      <c r="C660" s="59">
        <v>41430</v>
      </c>
    </row>
    <row r="661" spans="1:3" ht="15.75" customHeight="1">
      <c r="A661" s="61" t="s">
        <v>367</v>
      </c>
      <c r="B661" s="61">
        <v>1</v>
      </c>
      <c r="C661" s="59">
        <v>41430</v>
      </c>
    </row>
    <row r="662" spans="1:3" ht="15.75" customHeight="1">
      <c r="A662" s="61" t="s">
        <v>323</v>
      </c>
      <c r="B662" s="60">
        <v>1</v>
      </c>
      <c r="C662" s="59">
        <v>41430</v>
      </c>
    </row>
    <row r="663" spans="1:3" ht="15.75" customHeight="1">
      <c r="A663" s="61" t="s">
        <v>356</v>
      </c>
      <c r="B663" s="60">
        <v>40</v>
      </c>
      <c r="C663" s="59">
        <v>41430</v>
      </c>
    </row>
    <row r="664" spans="1:3" ht="15.75" customHeight="1">
      <c r="A664" s="61" t="s">
        <v>374</v>
      </c>
      <c r="B664" s="60">
        <v>12</v>
      </c>
      <c r="C664" s="59">
        <v>41430</v>
      </c>
    </row>
    <row r="665" spans="1:3" ht="15.75" customHeight="1">
      <c r="A665" s="61" t="s">
        <v>310</v>
      </c>
      <c r="B665" s="60">
        <v>8</v>
      </c>
      <c r="C665" s="59">
        <v>41430</v>
      </c>
    </row>
    <row r="666" spans="1:3" ht="15.75" customHeight="1">
      <c r="A666" s="61" t="s">
        <v>356</v>
      </c>
      <c r="B666" s="60">
        <v>30</v>
      </c>
      <c r="C666" s="59">
        <v>41430</v>
      </c>
    </row>
    <row r="667" spans="1:3" ht="15.75" customHeight="1">
      <c r="A667" s="61" t="s">
        <v>306</v>
      </c>
      <c r="B667" s="60">
        <v>2</v>
      </c>
      <c r="C667" s="59">
        <v>41430</v>
      </c>
    </row>
    <row r="668" spans="1:3" ht="15.75" customHeight="1">
      <c r="A668" s="61" t="s">
        <v>412</v>
      </c>
      <c r="B668" s="60">
        <v>2.5</v>
      </c>
      <c r="C668" s="59">
        <v>41431</v>
      </c>
    </row>
    <row r="669" spans="1:3" ht="15.75" customHeight="1">
      <c r="A669" s="61" t="s">
        <v>389</v>
      </c>
      <c r="B669" s="60">
        <v>1</v>
      </c>
      <c r="C669" s="59">
        <v>41431</v>
      </c>
    </row>
    <row r="670" spans="1:3" ht="15.75" customHeight="1">
      <c r="A670" s="61" t="s">
        <v>257</v>
      </c>
      <c r="B670" s="60">
        <v>1</v>
      </c>
      <c r="C670" s="59">
        <v>41431</v>
      </c>
    </row>
    <row r="671" spans="1:3" ht="15.75" customHeight="1">
      <c r="A671" s="61" t="s">
        <v>278</v>
      </c>
      <c r="B671" s="60">
        <v>1</v>
      </c>
      <c r="C671" s="59">
        <v>41431</v>
      </c>
    </row>
    <row r="672" spans="1:3" ht="15.75" customHeight="1">
      <c r="A672" s="61" t="s">
        <v>390</v>
      </c>
      <c r="B672" s="60">
        <v>2</v>
      </c>
      <c r="C672" s="59">
        <v>41431</v>
      </c>
    </row>
    <row r="673" spans="1:3" ht="15.75" customHeight="1">
      <c r="A673" s="61" t="s">
        <v>331</v>
      </c>
      <c r="B673" s="60">
        <v>2</v>
      </c>
      <c r="C673" s="59">
        <v>41431</v>
      </c>
    </row>
    <row r="674" spans="1:3" ht="15.75" customHeight="1">
      <c r="A674" s="61" t="s">
        <v>356</v>
      </c>
      <c r="B674" s="60">
        <v>30</v>
      </c>
      <c r="C674" s="59">
        <v>41431</v>
      </c>
    </row>
    <row r="675" spans="1:3" ht="15.75" customHeight="1">
      <c r="A675" s="61" t="s">
        <v>226</v>
      </c>
      <c r="B675" s="60">
        <v>5</v>
      </c>
      <c r="C675" s="59">
        <v>41431</v>
      </c>
    </row>
    <row r="676" spans="1:3" ht="15.75" customHeight="1">
      <c r="A676" s="61" t="s">
        <v>217</v>
      </c>
      <c r="B676" s="60">
        <v>1</v>
      </c>
      <c r="C676" s="59">
        <v>41431</v>
      </c>
    </row>
    <row r="677" spans="1:3" ht="15.75" customHeight="1">
      <c r="A677" s="61" t="s">
        <v>412</v>
      </c>
      <c r="B677" s="60">
        <v>4.3</v>
      </c>
      <c r="C677" s="59">
        <v>41432</v>
      </c>
    </row>
    <row r="678" spans="1:3" ht="15.75" customHeight="1">
      <c r="A678" s="61" t="s">
        <v>278</v>
      </c>
      <c r="B678" s="60">
        <v>1</v>
      </c>
      <c r="C678" s="59">
        <v>41432</v>
      </c>
    </row>
    <row r="679" spans="1:3" ht="15.75" customHeight="1">
      <c r="A679" s="61" t="s">
        <v>389</v>
      </c>
      <c r="B679" s="60">
        <v>2</v>
      </c>
      <c r="C679" s="59">
        <v>41432</v>
      </c>
    </row>
    <row r="680" spans="1:3" ht="15.75" customHeight="1">
      <c r="A680" s="61" t="s">
        <v>378</v>
      </c>
      <c r="B680" s="60">
        <v>5</v>
      </c>
      <c r="C680" s="59">
        <v>41432</v>
      </c>
    </row>
    <row r="681" spans="1:3" ht="15.75" customHeight="1">
      <c r="A681" s="61" t="s">
        <v>257</v>
      </c>
      <c r="B681" s="60">
        <v>1</v>
      </c>
      <c r="C681" s="59">
        <v>41432</v>
      </c>
    </row>
    <row r="682" spans="1:3" ht="15.75" customHeight="1">
      <c r="A682" s="61" t="s">
        <v>412</v>
      </c>
      <c r="B682" s="60">
        <v>3.5</v>
      </c>
      <c r="C682" s="59">
        <v>41435</v>
      </c>
    </row>
    <row r="683" spans="1:3" ht="15.75" customHeight="1">
      <c r="A683" s="61" t="s">
        <v>434</v>
      </c>
      <c r="B683" s="60">
        <v>64</v>
      </c>
      <c r="C683" s="59">
        <v>41435</v>
      </c>
    </row>
    <row r="684" spans="1:3" ht="15.75" customHeight="1">
      <c r="A684" s="61" t="s">
        <v>389</v>
      </c>
      <c r="B684" s="60">
        <v>1</v>
      </c>
      <c r="C684" s="59">
        <v>41435</v>
      </c>
    </row>
    <row r="685" spans="1:3" ht="15.75" customHeight="1">
      <c r="A685" s="61" t="s">
        <v>278</v>
      </c>
      <c r="B685" s="60">
        <v>1</v>
      </c>
      <c r="C685" s="59">
        <v>41435</v>
      </c>
    </row>
    <row r="686" spans="1:3" ht="15.75" customHeight="1">
      <c r="A686" s="61" t="s">
        <v>380</v>
      </c>
      <c r="B686" s="60">
        <v>1</v>
      </c>
      <c r="C686" s="59">
        <v>41435</v>
      </c>
    </row>
    <row r="687" spans="1:3" ht="15.75" customHeight="1">
      <c r="A687" s="61" t="s">
        <v>342</v>
      </c>
      <c r="B687" s="60">
        <v>17</v>
      </c>
      <c r="C687" s="59">
        <v>41435</v>
      </c>
    </row>
    <row r="688" spans="1:3" ht="15.75" customHeight="1">
      <c r="A688" s="61" t="s">
        <v>356</v>
      </c>
      <c r="B688" s="60">
        <v>60</v>
      </c>
      <c r="C688" s="59">
        <v>41435</v>
      </c>
    </row>
    <row r="689" spans="1:3" ht="15.75" customHeight="1">
      <c r="A689" s="61" t="s">
        <v>379</v>
      </c>
      <c r="B689" s="60">
        <v>1</v>
      </c>
      <c r="C689" s="59">
        <v>41435</v>
      </c>
    </row>
    <row r="690" spans="1:3" ht="15.75" customHeight="1">
      <c r="A690" s="61" t="s">
        <v>306</v>
      </c>
      <c r="B690" s="60">
        <v>5</v>
      </c>
      <c r="C690" s="59">
        <v>41435</v>
      </c>
    </row>
    <row r="691" spans="1:3" ht="15.75" customHeight="1">
      <c r="A691" s="61" t="s">
        <v>230</v>
      </c>
      <c r="B691" s="60">
        <v>2</v>
      </c>
      <c r="C691" s="59">
        <v>41435</v>
      </c>
    </row>
    <row r="692" spans="1:3" ht="15.75" customHeight="1">
      <c r="A692" s="61" t="s">
        <v>336</v>
      </c>
      <c r="B692" s="56">
        <v>1</v>
      </c>
      <c r="C692" s="59">
        <v>41435</v>
      </c>
    </row>
    <row r="693" spans="1:3" ht="15.75" customHeight="1">
      <c r="A693" s="61" t="s">
        <v>237</v>
      </c>
      <c r="B693" s="60">
        <v>5</v>
      </c>
      <c r="C693" s="59">
        <v>41435</v>
      </c>
    </row>
    <row r="694" spans="1:3" ht="15.75" customHeight="1">
      <c r="A694" s="61" t="s">
        <v>356</v>
      </c>
      <c r="B694" s="60">
        <v>70</v>
      </c>
      <c r="C694" s="59">
        <v>41435</v>
      </c>
    </row>
    <row r="695" spans="1:3" ht="15.75" customHeight="1">
      <c r="A695" s="61" t="s">
        <v>276</v>
      </c>
      <c r="B695" s="60">
        <v>2</v>
      </c>
      <c r="C695" s="59">
        <v>41436</v>
      </c>
    </row>
    <row r="696" spans="1:3" ht="15.75" customHeight="1">
      <c r="A696" s="61" t="s">
        <v>389</v>
      </c>
      <c r="B696" s="60">
        <v>2</v>
      </c>
      <c r="C696" s="59">
        <v>41436</v>
      </c>
    </row>
    <row r="697" spans="1:3" ht="15.75" customHeight="1">
      <c r="A697" s="61" t="s">
        <v>412</v>
      </c>
      <c r="B697" s="60">
        <v>3.3</v>
      </c>
      <c r="C697" s="59">
        <v>41436</v>
      </c>
    </row>
    <row r="698" spans="1:3" ht="15.75" customHeight="1">
      <c r="A698" s="61" t="s">
        <v>233</v>
      </c>
      <c r="B698" s="60">
        <v>3</v>
      </c>
      <c r="C698" s="59">
        <v>41436</v>
      </c>
    </row>
    <row r="699" spans="1:3" ht="15.75" customHeight="1">
      <c r="A699" s="61" t="s">
        <v>356</v>
      </c>
      <c r="B699" s="60">
        <v>60</v>
      </c>
      <c r="C699" s="59">
        <v>41436</v>
      </c>
    </row>
    <row r="700" spans="1:3" ht="15.75" customHeight="1">
      <c r="A700" s="61" t="s">
        <v>356</v>
      </c>
      <c r="B700" s="60">
        <v>30</v>
      </c>
      <c r="C700" s="59">
        <v>41436</v>
      </c>
    </row>
    <row r="701" spans="1:3" ht="15.75" customHeight="1">
      <c r="A701" s="61" t="s">
        <v>324</v>
      </c>
      <c r="B701" s="60">
        <v>1</v>
      </c>
      <c r="C701" s="59">
        <v>41436</v>
      </c>
    </row>
    <row r="702" spans="1:3" ht="15.75" customHeight="1">
      <c r="A702" s="61" t="s">
        <v>306</v>
      </c>
      <c r="B702" s="60">
        <v>1</v>
      </c>
      <c r="C702" s="59">
        <v>41436</v>
      </c>
    </row>
    <row r="703" spans="1:3" ht="15.75" customHeight="1">
      <c r="A703" s="61" t="s">
        <v>412</v>
      </c>
      <c r="B703" s="60">
        <v>2.8</v>
      </c>
      <c r="C703" s="59">
        <v>41437</v>
      </c>
    </row>
    <row r="704" spans="1:3" ht="15.75" customHeight="1">
      <c r="A704" s="61" t="s">
        <v>434</v>
      </c>
      <c r="B704" s="60">
        <v>12</v>
      </c>
      <c r="C704" s="59">
        <v>41437</v>
      </c>
    </row>
    <row r="705" spans="1:3" ht="15.75" customHeight="1">
      <c r="A705" s="61" t="s">
        <v>257</v>
      </c>
      <c r="B705" s="60">
        <v>1</v>
      </c>
      <c r="C705" s="59">
        <v>41437</v>
      </c>
    </row>
    <row r="706" spans="1:3" ht="15.75" customHeight="1">
      <c r="A706" s="61" t="s">
        <v>444</v>
      </c>
      <c r="B706" s="60">
        <v>5</v>
      </c>
      <c r="C706" s="59">
        <v>41437</v>
      </c>
    </row>
    <row r="707" spans="1:3" ht="15.75" customHeight="1">
      <c r="A707" s="61" t="s">
        <v>278</v>
      </c>
      <c r="B707" s="60">
        <v>2</v>
      </c>
      <c r="C707" s="59">
        <v>41437</v>
      </c>
    </row>
    <row r="708" spans="1:3" ht="15.75" customHeight="1">
      <c r="A708" s="61" t="s">
        <v>389</v>
      </c>
      <c r="B708" s="60">
        <v>3</v>
      </c>
      <c r="C708" s="59">
        <v>41437</v>
      </c>
    </row>
    <row r="709" spans="1:3" ht="15.75" customHeight="1">
      <c r="A709" s="61" t="s">
        <v>238</v>
      </c>
      <c r="B709" s="60">
        <v>19</v>
      </c>
      <c r="C709" s="59">
        <v>41437</v>
      </c>
    </row>
    <row r="710" spans="1:3" ht="15.75" customHeight="1">
      <c r="A710" s="61" t="s">
        <v>400</v>
      </c>
      <c r="B710" s="60">
        <v>1</v>
      </c>
      <c r="C710" s="59">
        <v>41437</v>
      </c>
    </row>
    <row r="711" spans="1:3" ht="15.75" customHeight="1">
      <c r="A711" s="61" t="s">
        <v>348</v>
      </c>
      <c r="B711" s="60">
        <v>1</v>
      </c>
      <c r="C711" s="59">
        <v>41437</v>
      </c>
    </row>
    <row r="712" spans="1:3" ht="15.75" customHeight="1">
      <c r="A712" s="61" t="s">
        <v>269</v>
      </c>
      <c r="B712" s="60">
        <v>7</v>
      </c>
      <c r="C712" s="59">
        <v>41437</v>
      </c>
    </row>
    <row r="713" spans="1:3" ht="15.75" customHeight="1">
      <c r="A713" s="61" t="s">
        <v>302</v>
      </c>
      <c r="B713" s="60">
        <v>2</v>
      </c>
      <c r="C713" s="59">
        <v>41437</v>
      </c>
    </row>
    <row r="714" spans="1:3" ht="15.75" customHeight="1">
      <c r="A714" s="61" t="s">
        <v>227</v>
      </c>
      <c r="B714" s="60">
        <v>5</v>
      </c>
      <c r="C714" s="59">
        <v>41437</v>
      </c>
    </row>
    <row r="715" spans="1:3" ht="15.75" customHeight="1">
      <c r="A715" s="61" t="s">
        <v>223</v>
      </c>
      <c r="B715" s="60">
        <v>1</v>
      </c>
      <c r="C715" s="59">
        <v>41437</v>
      </c>
    </row>
    <row r="716" spans="1:3" ht="15.75" customHeight="1">
      <c r="A716" s="61" t="s">
        <v>234</v>
      </c>
      <c r="B716" s="60">
        <v>2</v>
      </c>
      <c r="C716" s="59">
        <v>41437</v>
      </c>
    </row>
    <row r="717" spans="1:3" ht="15.75" customHeight="1">
      <c r="A717" s="61" t="s">
        <v>356</v>
      </c>
      <c r="B717" s="60">
        <v>60</v>
      </c>
      <c r="C717" s="59">
        <v>41437</v>
      </c>
    </row>
    <row r="718" spans="1:3" ht="15.75" customHeight="1">
      <c r="A718" s="61" t="s">
        <v>306</v>
      </c>
      <c r="B718" s="60">
        <v>1</v>
      </c>
      <c r="C718" s="59">
        <v>41437</v>
      </c>
    </row>
    <row r="719" spans="1:3" ht="15.75" customHeight="1">
      <c r="A719" s="61" t="s">
        <v>336</v>
      </c>
      <c r="B719" s="60">
        <v>1</v>
      </c>
      <c r="C719" s="59">
        <v>41437</v>
      </c>
    </row>
    <row r="720" spans="1:3" ht="15.75" customHeight="1">
      <c r="A720" s="61" t="s">
        <v>230</v>
      </c>
      <c r="B720" s="60">
        <v>2</v>
      </c>
      <c r="C720" s="59">
        <v>41437</v>
      </c>
    </row>
    <row r="721" spans="1:3" ht="15.75" customHeight="1">
      <c r="A721" s="61" t="s">
        <v>237</v>
      </c>
      <c r="B721" s="60">
        <v>5</v>
      </c>
      <c r="C721" s="59">
        <v>41437</v>
      </c>
    </row>
    <row r="722" spans="1:3" ht="15.75" customHeight="1">
      <c r="A722" s="61" t="s">
        <v>356</v>
      </c>
      <c r="B722" s="60">
        <v>70</v>
      </c>
      <c r="C722" s="59">
        <v>41437</v>
      </c>
    </row>
    <row r="723" spans="1:3" ht="15.75" customHeight="1">
      <c r="A723" s="61" t="s">
        <v>233</v>
      </c>
      <c r="B723" s="60">
        <v>22</v>
      </c>
      <c r="C723" s="59">
        <v>41437</v>
      </c>
    </row>
    <row r="724" spans="1:3" ht="15.75" customHeight="1">
      <c r="A724" s="61" t="s">
        <v>433</v>
      </c>
      <c r="B724" s="60">
        <v>1</v>
      </c>
      <c r="C724" s="59">
        <v>41437</v>
      </c>
    </row>
    <row r="725" spans="1:3" ht="15.75" customHeight="1">
      <c r="A725" s="125" t="s">
        <v>454</v>
      </c>
      <c r="B725" s="79">
        <v>0.25</v>
      </c>
      <c r="C725" s="84">
        <v>41438</v>
      </c>
    </row>
    <row r="726" spans="1:3" ht="15.75" customHeight="1">
      <c r="A726" s="125" t="s">
        <v>257</v>
      </c>
      <c r="B726" s="79">
        <v>2</v>
      </c>
      <c r="C726" s="84">
        <v>41438</v>
      </c>
    </row>
    <row r="727" spans="1:3" ht="15.75" customHeight="1">
      <c r="A727" s="125" t="s">
        <v>280</v>
      </c>
      <c r="B727" s="79">
        <v>1</v>
      </c>
      <c r="C727" s="84">
        <v>41438</v>
      </c>
    </row>
    <row r="728" spans="1:3" ht="15.75" customHeight="1">
      <c r="A728" s="125" t="s">
        <v>433</v>
      </c>
      <c r="B728" s="79">
        <v>1</v>
      </c>
      <c r="C728" s="84">
        <v>41438</v>
      </c>
    </row>
    <row r="729" spans="1:3" ht="15.75" customHeight="1">
      <c r="A729" s="125" t="s">
        <v>278</v>
      </c>
      <c r="B729" s="79">
        <v>2</v>
      </c>
      <c r="C729" s="84">
        <v>41438</v>
      </c>
    </row>
    <row r="730" spans="1:3" ht="15.75" customHeight="1">
      <c r="A730" s="125" t="s">
        <v>309</v>
      </c>
      <c r="B730" s="79">
        <v>2</v>
      </c>
      <c r="C730" s="84">
        <v>41438</v>
      </c>
    </row>
    <row r="731" spans="1:3" ht="15.75" customHeight="1">
      <c r="A731" s="125" t="s">
        <v>336</v>
      </c>
      <c r="B731" s="79">
        <v>1</v>
      </c>
      <c r="C731" s="84">
        <v>41438</v>
      </c>
    </row>
    <row r="732" spans="1:3" ht="15.75" customHeight="1">
      <c r="A732" s="125" t="s">
        <v>227</v>
      </c>
      <c r="B732" s="79">
        <v>5</v>
      </c>
      <c r="C732" s="84">
        <v>41438</v>
      </c>
    </row>
    <row r="733" spans="1:3" ht="15.75" customHeight="1">
      <c r="A733" s="125" t="s">
        <v>306</v>
      </c>
      <c r="B733" s="79">
        <v>8</v>
      </c>
      <c r="C733" s="84">
        <v>41438</v>
      </c>
    </row>
    <row r="734" spans="1:3" ht="15.75" customHeight="1">
      <c r="A734" s="125" t="s">
        <v>356</v>
      </c>
      <c r="B734" s="79">
        <v>40</v>
      </c>
      <c r="C734" s="84">
        <v>41438</v>
      </c>
    </row>
    <row r="735" spans="1:3" ht="15.75" customHeight="1">
      <c r="A735" s="125" t="s">
        <v>257</v>
      </c>
      <c r="B735" s="79">
        <v>5</v>
      </c>
      <c r="C735" s="84">
        <v>41439</v>
      </c>
    </row>
    <row r="736" spans="1:3" ht="15.75" customHeight="1">
      <c r="A736" s="125" t="s">
        <v>389</v>
      </c>
      <c r="B736" s="79">
        <v>1</v>
      </c>
      <c r="C736" s="84">
        <v>41439</v>
      </c>
    </row>
    <row r="737" spans="1:3" ht="15.75" customHeight="1">
      <c r="A737" s="125" t="s">
        <v>433</v>
      </c>
      <c r="B737" s="79">
        <v>2</v>
      </c>
      <c r="C737" s="84">
        <v>41439</v>
      </c>
    </row>
    <row r="738" spans="1:3" ht="15.75" customHeight="1">
      <c r="A738" s="125" t="s">
        <v>435</v>
      </c>
      <c r="B738" s="79">
        <v>5</v>
      </c>
      <c r="C738" s="84">
        <v>41439</v>
      </c>
    </row>
    <row r="739" spans="1:3" ht="15.75" customHeight="1">
      <c r="A739" s="125" t="s">
        <v>242</v>
      </c>
      <c r="B739" s="79">
        <v>4</v>
      </c>
      <c r="C739" s="84">
        <v>41439</v>
      </c>
    </row>
    <row r="740" spans="1:3" ht="15.75" customHeight="1">
      <c r="A740" s="125" t="s">
        <v>356</v>
      </c>
      <c r="B740" s="79">
        <v>40</v>
      </c>
      <c r="C740" s="84">
        <v>41439</v>
      </c>
    </row>
    <row r="741" spans="1:3" ht="15.75" customHeight="1">
      <c r="A741" s="125" t="s">
        <v>297</v>
      </c>
      <c r="B741" s="79">
        <v>1</v>
      </c>
      <c r="C741" s="84">
        <v>41439</v>
      </c>
    </row>
    <row r="742" spans="1:3" ht="15.75" customHeight="1">
      <c r="A742" s="125" t="s">
        <v>217</v>
      </c>
      <c r="B742" s="79">
        <v>2</v>
      </c>
      <c r="C742" s="84">
        <v>41439</v>
      </c>
    </row>
    <row r="743" spans="1:3" ht="15.75" customHeight="1">
      <c r="A743" s="125" t="s">
        <v>220</v>
      </c>
      <c r="B743" s="79">
        <v>5</v>
      </c>
      <c r="C743" s="84">
        <v>41439</v>
      </c>
    </row>
    <row r="744" spans="1:3" ht="15.75" customHeight="1">
      <c r="A744" s="125" t="s">
        <v>223</v>
      </c>
      <c r="B744" s="79">
        <v>3</v>
      </c>
      <c r="C744" s="84">
        <v>41439</v>
      </c>
    </row>
    <row r="745" spans="1:3" ht="15.75" customHeight="1">
      <c r="A745" s="125" t="s">
        <v>444</v>
      </c>
      <c r="B745" s="79">
        <v>10</v>
      </c>
      <c r="C745" s="84">
        <v>41439</v>
      </c>
    </row>
    <row r="746" spans="1:3" ht="15.75" customHeight="1">
      <c r="A746" s="125" t="s">
        <v>428</v>
      </c>
      <c r="B746" s="79">
        <v>1</v>
      </c>
      <c r="C746" s="84">
        <v>41439</v>
      </c>
    </row>
    <row r="747" spans="1:3" ht="15.75" customHeight="1">
      <c r="A747" s="125" t="s">
        <v>271</v>
      </c>
      <c r="B747" s="79">
        <v>1</v>
      </c>
      <c r="C747" s="84">
        <v>41439</v>
      </c>
    </row>
    <row r="748" spans="1:3" ht="15.75" customHeight="1">
      <c r="A748" s="125" t="s">
        <v>306</v>
      </c>
      <c r="B748" s="79">
        <v>2</v>
      </c>
      <c r="C748" s="84">
        <v>41442</v>
      </c>
    </row>
    <row r="749" spans="1:3" ht="15.75" customHeight="1">
      <c r="A749" s="125" t="s">
        <v>356</v>
      </c>
      <c r="B749" s="79">
        <v>70</v>
      </c>
      <c r="C749" s="84">
        <v>41442</v>
      </c>
    </row>
    <row r="750" spans="1:3" ht="15.75" customHeight="1">
      <c r="A750" s="125" t="s">
        <v>272</v>
      </c>
      <c r="B750" s="79">
        <v>1</v>
      </c>
      <c r="C750" s="84">
        <v>41442</v>
      </c>
    </row>
    <row r="751" spans="1:3" ht="15.75" customHeight="1">
      <c r="A751" s="125" t="s">
        <v>297</v>
      </c>
      <c r="B751" s="79">
        <v>1</v>
      </c>
      <c r="C751" s="84">
        <v>41442</v>
      </c>
    </row>
    <row r="752" spans="1:3" ht="15.75" customHeight="1">
      <c r="A752" s="125" t="s">
        <v>233</v>
      </c>
      <c r="B752" s="79">
        <v>20</v>
      </c>
      <c r="C752" s="84">
        <v>41442</v>
      </c>
    </row>
    <row r="753" spans="1:3" ht="15.75" customHeight="1">
      <c r="A753" s="125" t="s">
        <v>353</v>
      </c>
      <c r="B753" s="79">
        <v>18</v>
      </c>
      <c r="C753" s="84">
        <v>41442</v>
      </c>
    </row>
    <row r="754" spans="1:3" ht="15.75" customHeight="1">
      <c r="A754" s="125" t="s">
        <v>356</v>
      </c>
      <c r="B754" s="79">
        <v>100</v>
      </c>
      <c r="C754" s="84">
        <v>41443</v>
      </c>
    </row>
    <row r="755" spans="1:3" ht="15.75" customHeight="1">
      <c r="A755" s="125" t="s">
        <v>331</v>
      </c>
      <c r="B755" s="79">
        <v>1</v>
      </c>
      <c r="C755" s="84">
        <v>41443</v>
      </c>
    </row>
    <row r="756" spans="1:3" ht="15.75" customHeight="1">
      <c r="A756" s="125" t="s">
        <v>341</v>
      </c>
      <c r="B756" s="79">
        <v>29</v>
      </c>
      <c r="C756" s="84">
        <v>41443</v>
      </c>
    </row>
    <row r="757" spans="1:3" ht="15.75" customHeight="1">
      <c r="A757" s="125" t="s">
        <v>342</v>
      </c>
      <c r="B757" s="79">
        <v>1</v>
      </c>
      <c r="C757" s="84">
        <v>41443</v>
      </c>
    </row>
    <row r="758" spans="1:3" ht="15.75" customHeight="1">
      <c r="A758" s="125" t="s">
        <v>343</v>
      </c>
      <c r="B758" s="79">
        <v>3</v>
      </c>
      <c r="C758" s="84">
        <v>41443</v>
      </c>
    </row>
    <row r="759" spans="1:3" ht="15.75" customHeight="1">
      <c r="A759" s="134" t="s">
        <v>312</v>
      </c>
      <c r="B759" s="79">
        <v>14</v>
      </c>
      <c r="C759" s="84">
        <v>41444</v>
      </c>
    </row>
    <row r="760" spans="1:3" ht="15.75" customHeight="1">
      <c r="A760" s="125" t="s">
        <v>356</v>
      </c>
      <c r="B760" s="79">
        <v>50</v>
      </c>
      <c r="C760" s="84">
        <v>41444</v>
      </c>
    </row>
    <row r="761" spans="1:3" ht="15.75" customHeight="1">
      <c r="A761" s="125" t="s">
        <v>454</v>
      </c>
      <c r="B761" s="79">
        <v>0.25</v>
      </c>
      <c r="C761" s="84">
        <v>41444</v>
      </c>
    </row>
    <row r="762" spans="1:3" ht="15.75" customHeight="1">
      <c r="A762" s="125" t="s">
        <v>356</v>
      </c>
      <c r="B762" s="79">
        <v>30</v>
      </c>
      <c r="C762" s="84">
        <v>41445</v>
      </c>
    </row>
    <row r="763" spans="1:3" ht="15.75" customHeight="1">
      <c r="A763" s="125" t="s">
        <v>331</v>
      </c>
      <c r="B763" s="79">
        <v>3</v>
      </c>
      <c r="C763" s="84">
        <v>41445</v>
      </c>
    </row>
    <row r="764" spans="1:3" ht="15.75" customHeight="1">
      <c r="A764" s="125" t="s">
        <v>341</v>
      </c>
      <c r="B764" s="79">
        <v>6</v>
      </c>
      <c r="C764" s="84">
        <v>41445</v>
      </c>
    </row>
    <row r="765" spans="1:3" ht="15.75" customHeight="1">
      <c r="A765" s="125" t="s">
        <v>444</v>
      </c>
      <c r="B765" s="79">
        <v>5</v>
      </c>
      <c r="C765" s="84">
        <v>41445</v>
      </c>
    </row>
    <row r="766" spans="1:3" ht="15.75" customHeight="1">
      <c r="A766" s="125" t="s">
        <v>356</v>
      </c>
      <c r="B766" s="79">
        <v>55</v>
      </c>
      <c r="C766" s="84">
        <v>41450</v>
      </c>
    </row>
    <row r="767" spans="1:3" ht="15.75" customHeight="1">
      <c r="A767" s="125" t="s">
        <v>297</v>
      </c>
      <c r="B767" s="79">
        <v>3</v>
      </c>
      <c r="C767" s="84">
        <v>41451</v>
      </c>
    </row>
    <row r="768" spans="1:3" ht="15.75" customHeight="1">
      <c r="A768" s="125" t="s">
        <v>428</v>
      </c>
      <c r="B768" s="79">
        <v>1</v>
      </c>
      <c r="C768" s="84">
        <v>41451</v>
      </c>
    </row>
    <row r="769" spans="1:3" ht="15.75" customHeight="1">
      <c r="A769" s="125" t="s">
        <v>226</v>
      </c>
      <c r="B769" s="79">
        <v>5</v>
      </c>
      <c r="C769" s="84">
        <v>41442</v>
      </c>
    </row>
    <row r="770" spans="1:3" ht="15.75" customHeight="1">
      <c r="A770" s="125" t="s">
        <v>227</v>
      </c>
      <c r="B770" s="79">
        <v>5</v>
      </c>
      <c r="C770" s="84">
        <v>41442</v>
      </c>
    </row>
    <row r="771" spans="1:3" ht="15.75" customHeight="1">
      <c r="A771" s="125" t="s">
        <v>222</v>
      </c>
      <c r="B771" s="79">
        <v>5</v>
      </c>
      <c r="C771" s="84">
        <v>41443</v>
      </c>
    </row>
    <row r="772" spans="1:3" ht="15.75" customHeight="1">
      <c r="A772" s="125" t="s">
        <v>217</v>
      </c>
      <c r="B772" s="79">
        <v>1</v>
      </c>
      <c r="C772" s="84">
        <v>41443</v>
      </c>
    </row>
    <row r="773" spans="1:3" ht="15.75" customHeight="1">
      <c r="A773" s="125" t="s">
        <v>460</v>
      </c>
      <c r="B773" s="79">
        <v>2</v>
      </c>
      <c r="C773" s="84">
        <v>41443</v>
      </c>
    </row>
    <row r="774" spans="1:3" ht="15.75" customHeight="1">
      <c r="A774" s="125" t="s">
        <v>237</v>
      </c>
      <c r="B774" s="79">
        <v>1</v>
      </c>
      <c r="C774" s="84">
        <v>41443</v>
      </c>
    </row>
    <row r="775" spans="1:3" ht="15.75" customHeight="1">
      <c r="A775" s="125" t="s">
        <v>239</v>
      </c>
      <c r="B775" s="79">
        <v>4</v>
      </c>
      <c r="C775" s="84">
        <v>41443</v>
      </c>
    </row>
    <row r="776" spans="1:3" ht="15.75" customHeight="1">
      <c r="A776" s="125" t="s">
        <v>348</v>
      </c>
      <c r="B776" s="79">
        <v>1</v>
      </c>
      <c r="C776" s="84">
        <v>41443</v>
      </c>
    </row>
    <row r="777" spans="1:3" ht="15.75" customHeight="1">
      <c r="A777" s="125" t="s">
        <v>399</v>
      </c>
      <c r="B777" s="79">
        <v>1</v>
      </c>
      <c r="C777" s="84">
        <v>41443</v>
      </c>
    </row>
    <row r="778" spans="1:3" ht="15.75" customHeight="1">
      <c r="A778" s="125" t="s">
        <v>389</v>
      </c>
      <c r="B778" s="79">
        <v>2</v>
      </c>
      <c r="C778" s="84">
        <v>41443</v>
      </c>
    </row>
    <row r="779" spans="1:3" ht="15.75" customHeight="1">
      <c r="A779" s="125" t="s">
        <v>227</v>
      </c>
      <c r="B779" s="79">
        <v>5</v>
      </c>
      <c r="C779" s="84">
        <v>41444</v>
      </c>
    </row>
    <row r="780" spans="1:3" ht="15.75" customHeight="1">
      <c r="A780" s="125" t="s">
        <v>394</v>
      </c>
      <c r="B780" s="79">
        <v>1</v>
      </c>
      <c r="C780" s="84">
        <v>41444</v>
      </c>
    </row>
    <row r="781" spans="1:3" ht="15.75" customHeight="1">
      <c r="A781" s="125" t="s">
        <v>239</v>
      </c>
      <c r="B781" s="79">
        <v>8</v>
      </c>
      <c r="C781" s="84">
        <v>41444</v>
      </c>
    </row>
    <row r="782" spans="1:3" ht="15.75" customHeight="1">
      <c r="A782" s="125" t="s">
        <v>243</v>
      </c>
      <c r="B782" s="79">
        <v>9</v>
      </c>
      <c r="C782" s="84">
        <v>41444</v>
      </c>
    </row>
    <row r="783" spans="1:3" ht="15.75" customHeight="1">
      <c r="A783" s="125" t="s">
        <v>241</v>
      </c>
      <c r="B783" s="79">
        <v>6</v>
      </c>
      <c r="C783" s="84">
        <v>41444</v>
      </c>
    </row>
    <row r="784" spans="1:3" ht="15.75" customHeight="1">
      <c r="A784" s="125" t="s">
        <v>356</v>
      </c>
      <c r="B784" s="79">
        <v>145</v>
      </c>
      <c r="C784" s="84">
        <v>41446</v>
      </c>
    </row>
    <row r="785" spans="1:3" ht="15.75" customHeight="1">
      <c r="A785" s="125" t="s">
        <v>309</v>
      </c>
      <c r="B785" s="79">
        <v>7</v>
      </c>
      <c r="C785" s="84">
        <v>41446</v>
      </c>
    </row>
    <row r="786" spans="1:3" ht="15.75" customHeight="1">
      <c r="A786" s="125" t="s">
        <v>336</v>
      </c>
      <c r="B786" s="79">
        <v>3</v>
      </c>
      <c r="C786" s="84">
        <v>41446</v>
      </c>
    </row>
    <row r="787" spans="1:3" ht="15.75" customHeight="1">
      <c r="A787" s="125" t="s">
        <v>434</v>
      </c>
      <c r="B787" s="79">
        <v>32</v>
      </c>
      <c r="C787" s="84">
        <v>41446</v>
      </c>
    </row>
    <row r="788" spans="1:3" ht="15.75" customHeight="1">
      <c r="A788" s="134" t="s">
        <v>217</v>
      </c>
      <c r="B788" s="79">
        <v>1</v>
      </c>
      <c r="C788" s="84">
        <v>41446</v>
      </c>
    </row>
    <row r="789" spans="1:3" ht="15.75" customHeight="1">
      <c r="A789" s="125" t="s">
        <v>297</v>
      </c>
      <c r="B789" s="79">
        <v>2</v>
      </c>
      <c r="C789" s="84">
        <v>41446</v>
      </c>
    </row>
    <row r="790" spans="1:3" ht="15.75" customHeight="1">
      <c r="A790" s="125" t="s">
        <v>217</v>
      </c>
      <c r="B790" s="79">
        <v>1</v>
      </c>
      <c r="C790" s="84">
        <v>41449</v>
      </c>
    </row>
    <row r="791" spans="1:3" ht="15.75" customHeight="1">
      <c r="A791" s="125" t="s">
        <v>223</v>
      </c>
      <c r="B791" s="79">
        <v>1</v>
      </c>
      <c r="C791" s="84">
        <v>41449</v>
      </c>
    </row>
    <row r="792" spans="1:3" ht="15.75" customHeight="1">
      <c r="A792" s="125" t="s">
        <v>219</v>
      </c>
      <c r="B792" s="79">
        <v>1</v>
      </c>
      <c r="C792" s="84">
        <v>41449</v>
      </c>
    </row>
    <row r="793" spans="1:3" ht="15.75" customHeight="1">
      <c r="A793" s="125" t="s">
        <v>227</v>
      </c>
      <c r="B793" s="79">
        <v>5</v>
      </c>
      <c r="C793" s="84">
        <v>41449</v>
      </c>
    </row>
    <row r="794" spans="1:3" ht="15.75" customHeight="1">
      <c r="A794" s="125" t="s">
        <v>356</v>
      </c>
      <c r="B794" s="79">
        <v>40</v>
      </c>
      <c r="C794" s="84">
        <v>41449</v>
      </c>
    </row>
    <row r="795" spans="1:3" ht="15.75" customHeight="1">
      <c r="A795" s="125" t="s">
        <v>306</v>
      </c>
      <c r="B795" s="79">
        <v>18</v>
      </c>
      <c r="C795" s="84">
        <v>41451</v>
      </c>
    </row>
    <row r="796" spans="1:3" ht="15.75" customHeight="1">
      <c r="A796" s="125" t="s">
        <v>242</v>
      </c>
      <c r="B796" s="79">
        <v>6</v>
      </c>
      <c r="C796" s="84">
        <v>41451</v>
      </c>
    </row>
    <row r="797" spans="1:3" ht="15.75" customHeight="1">
      <c r="A797" s="125" t="s">
        <v>239</v>
      </c>
      <c r="B797" s="79">
        <v>6</v>
      </c>
      <c r="C797" s="84">
        <v>41451</v>
      </c>
    </row>
    <row r="798" spans="1:3" ht="15.75" customHeight="1">
      <c r="A798" s="125" t="s">
        <v>356</v>
      </c>
      <c r="B798" s="79">
        <v>40</v>
      </c>
      <c r="C798" s="84">
        <v>41442</v>
      </c>
    </row>
    <row r="799" spans="1:3" ht="15.75" customHeight="1">
      <c r="A799" s="125" t="s">
        <v>383</v>
      </c>
      <c r="B799" s="79">
        <v>2</v>
      </c>
      <c r="C799" s="84">
        <v>41442</v>
      </c>
    </row>
    <row r="800" spans="1:3" ht="15.75" customHeight="1">
      <c r="A800" s="125" t="s">
        <v>249</v>
      </c>
      <c r="B800" s="79">
        <v>2</v>
      </c>
      <c r="C800" s="84">
        <v>41442</v>
      </c>
    </row>
    <row r="801" spans="1:3" ht="15.75" customHeight="1">
      <c r="A801" s="125" t="s">
        <v>250</v>
      </c>
      <c r="B801" s="80">
        <v>2</v>
      </c>
      <c r="C801" s="84">
        <v>41442</v>
      </c>
    </row>
    <row r="802" spans="1:3" ht="15.75" customHeight="1">
      <c r="A802" s="125" t="s">
        <v>434</v>
      </c>
      <c r="B802" s="86">
        <v>2</v>
      </c>
      <c r="C802" s="84">
        <v>41442</v>
      </c>
    </row>
    <row r="803" spans="1:3" ht="15.75" customHeight="1">
      <c r="A803" s="125" t="s">
        <v>360</v>
      </c>
      <c r="B803" s="79">
        <v>4</v>
      </c>
      <c r="C803" s="84">
        <v>41442</v>
      </c>
    </row>
    <row r="804" spans="1:3" ht="15.75" customHeight="1">
      <c r="A804" s="125" t="s">
        <v>389</v>
      </c>
      <c r="B804" s="79">
        <v>2</v>
      </c>
      <c r="C804" s="84">
        <v>41442</v>
      </c>
    </row>
    <row r="805" spans="1:3" ht="15.75" customHeight="1">
      <c r="A805" s="125" t="s">
        <v>276</v>
      </c>
      <c r="B805" s="79">
        <v>1</v>
      </c>
      <c r="C805" s="84">
        <v>41442</v>
      </c>
    </row>
    <row r="806" spans="1:3" ht="15.75" customHeight="1">
      <c r="A806" s="125" t="s">
        <v>397</v>
      </c>
      <c r="B806" s="79">
        <v>1</v>
      </c>
      <c r="C806" s="84">
        <v>41442</v>
      </c>
    </row>
    <row r="807" spans="1:3" ht="15.75" customHeight="1">
      <c r="A807" s="125" t="s">
        <v>408</v>
      </c>
      <c r="B807" s="79">
        <v>1</v>
      </c>
      <c r="C807" s="84">
        <v>41446</v>
      </c>
    </row>
    <row r="808" spans="1:3" ht="15.75" customHeight="1">
      <c r="A808" s="125" t="s">
        <v>276</v>
      </c>
      <c r="B808" s="79">
        <v>2</v>
      </c>
      <c r="C808" s="84">
        <v>41446</v>
      </c>
    </row>
    <row r="809" spans="1:3" ht="15.75" customHeight="1">
      <c r="A809" s="125" t="s">
        <v>454</v>
      </c>
      <c r="B809" s="79">
        <v>0.3</v>
      </c>
      <c r="C809" s="84">
        <v>41446</v>
      </c>
    </row>
    <row r="810" spans="1:3" ht="15.75" customHeight="1">
      <c r="A810" s="125" t="s">
        <v>434</v>
      </c>
      <c r="B810" s="79">
        <v>32</v>
      </c>
      <c r="C810" s="84">
        <v>41449</v>
      </c>
    </row>
    <row r="811" spans="1:3" ht="15.75" customHeight="1">
      <c r="A811" s="125" t="s">
        <v>237</v>
      </c>
      <c r="B811" s="79">
        <v>6</v>
      </c>
      <c r="C811" s="84">
        <v>41449</v>
      </c>
    </row>
    <row r="812" spans="1:3" ht="15.75" customHeight="1">
      <c r="A812" s="125" t="s">
        <v>239</v>
      </c>
      <c r="B812" s="79">
        <v>6</v>
      </c>
      <c r="C812" s="84">
        <v>41449</v>
      </c>
    </row>
    <row r="813" spans="1:3" ht="15.75" customHeight="1">
      <c r="A813" s="125" t="s">
        <v>397</v>
      </c>
      <c r="B813" s="79">
        <v>1</v>
      </c>
      <c r="C813" s="84">
        <v>41449</v>
      </c>
    </row>
    <row r="814" spans="1:3" ht="15.75" customHeight="1">
      <c r="A814" s="125" t="s">
        <v>389</v>
      </c>
      <c r="B814" s="79">
        <v>2</v>
      </c>
      <c r="C814" s="84">
        <v>41449</v>
      </c>
    </row>
    <row r="815" spans="1:3" ht="15.75" customHeight="1">
      <c r="A815" s="125" t="s">
        <v>356</v>
      </c>
      <c r="B815" s="79">
        <v>30</v>
      </c>
      <c r="C815" s="84">
        <v>41450</v>
      </c>
    </row>
    <row r="816" spans="1:3" ht="15.75" customHeight="1">
      <c r="A816" s="125" t="s">
        <v>389</v>
      </c>
      <c r="B816" s="79">
        <v>1</v>
      </c>
      <c r="C816" s="84">
        <v>41450</v>
      </c>
    </row>
    <row r="817" spans="1:3" ht="15.75" customHeight="1">
      <c r="A817" s="125" t="s">
        <v>228</v>
      </c>
      <c r="B817" s="79">
        <v>5</v>
      </c>
      <c r="C817" s="84">
        <v>41451</v>
      </c>
    </row>
    <row r="818" spans="1:3" ht="15.75" customHeight="1">
      <c r="A818" s="125" t="s">
        <v>444</v>
      </c>
      <c r="B818" s="79">
        <v>5</v>
      </c>
      <c r="C818" s="84">
        <v>41451</v>
      </c>
    </row>
    <row r="819" spans="1:3" ht="15.75" customHeight="1">
      <c r="A819" s="125" t="s">
        <v>389</v>
      </c>
      <c r="B819" s="79">
        <v>1</v>
      </c>
      <c r="C819" s="84">
        <v>41451</v>
      </c>
    </row>
    <row r="820" spans="1:3" ht="15.75" customHeight="1">
      <c r="A820" s="125" t="s">
        <v>348</v>
      </c>
      <c r="B820" s="79">
        <v>1</v>
      </c>
      <c r="C820" s="84">
        <v>41451</v>
      </c>
    </row>
    <row r="821" spans="1:3" ht="15.75" customHeight="1">
      <c r="A821" s="125" t="s">
        <v>392</v>
      </c>
      <c r="B821" s="79">
        <v>1</v>
      </c>
      <c r="C821" s="84">
        <v>41451</v>
      </c>
    </row>
    <row r="822" spans="1:3" ht="15.75" customHeight="1">
      <c r="A822" s="125" t="s">
        <v>383</v>
      </c>
      <c r="B822" s="79">
        <v>4</v>
      </c>
      <c r="C822" s="84">
        <v>41452</v>
      </c>
    </row>
    <row r="823" spans="1:3" ht="15.75" customHeight="1">
      <c r="A823" s="125" t="s">
        <v>262</v>
      </c>
      <c r="B823" s="79">
        <v>1</v>
      </c>
      <c r="C823" s="84">
        <v>41452</v>
      </c>
    </row>
    <row r="824" spans="1:3" ht="15.75" customHeight="1">
      <c r="A824" s="125" t="s">
        <v>255</v>
      </c>
      <c r="B824" s="79">
        <v>1</v>
      </c>
      <c r="C824" s="84">
        <v>41452</v>
      </c>
    </row>
    <row r="825" spans="1:3" ht="15.75" customHeight="1">
      <c r="A825" s="125" t="s">
        <v>263</v>
      </c>
      <c r="B825" s="79">
        <v>1</v>
      </c>
      <c r="C825" s="84">
        <v>41452</v>
      </c>
    </row>
    <row r="826" spans="1:3" ht="15.75" customHeight="1">
      <c r="A826" s="125" t="s">
        <v>389</v>
      </c>
      <c r="B826" s="79">
        <v>1</v>
      </c>
      <c r="C826" s="84">
        <v>41452</v>
      </c>
    </row>
    <row r="827" spans="1:3" ht="15.75" customHeight="1">
      <c r="A827" s="125" t="s">
        <v>280</v>
      </c>
      <c r="B827" s="79">
        <v>1</v>
      </c>
      <c r="C827" s="84">
        <v>41452</v>
      </c>
    </row>
    <row r="828" spans="1:3" ht="15.75" customHeight="1">
      <c r="A828" s="125" t="s">
        <v>348</v>
      </c>
      <c r="B828" s="79">
        <v>1</v>
      </c>
      <c r="C828" s="84">
        <v>41453</v>
      </c>
    </row>
    <row r="829" spans="1:3" ht="15.75" customHeight="1">
      <c r="A829" s="134" t="s">
        <v>400</v>
      </c>
      <c r="B829" s="79">
        <v>1</v>
      </c>
      <c r="C829" s="84">
        <v>41453</v>
      </c>
    </row>
    <row r="830" spans="1:3" ht="15.75" customHeight="1">
      <c r="A830" s="125" t="s">
        <v>379</v>
      </c>
      <c r="B830" s="79">
        <v>1</v>
      </c>
      <c r="C830" s="84">
        <v>41453</v>
      </c>
    </row>
    <row r="831" spans="1:3" ht="15.75" customHeight="1">
      <c r="A831" s="125" t="s">
        <v>429</v>
      </c>
      <c r="B831" s="79">
        <v>1</v>
      </c>
      <c r="C831" s="84">
        <v>41453</v>
      </c>
    </row>
    <row r="832" spans="1:3" ht="15.75" customHeight="1">
      <c r="A832" s="125" t="s">
        <v>389</v>
      </c>
      <c r="B832" s="79">
        <v>2</v>
      </c>
      <c r="C832" s="84">
        <v>41453</v>
      </c>
    </row>
    <row r="833" spans="1:3" ht="15.75" customHeight="1">
      <c r="A833" s="125" t="s">
        <v>378</v>
      </c>
      <c r="B833" s="79">
        <v>5</v>
      </c>
      <c r="C833" s="84">
        <v>41453</v>
      </c>
    </row>
    <row r="834" spans="1:3" ht="15.75" customHeight="1">
      <c r="A834" s="125" t="s">
        <v>230</v>
      </c>
      <c r="B834" s="79">
        <v>2</v>
      </c>
      <c r="C834" s="84">
        <v>41452</v>
      </c>
    </row>
    <row r="835" spans="1:3" ht="15.75" customHeight="1">
      <c r="A835" s="134" t="s">
        <v>356</v>
      </c>
      <c r="B835" s="79">
        <v>100</v>
      </c>
      <c r="C835" s="84">
        <v>41452</v>
      </c>
    </row>
    <row r="836" spans="1:3" ht="15.75" customHeight="1">
      <c r="A836" s="125" t="s">
        <v>309</v>
      </c>
      <c r="B836" s="79">
        <v>1</v>
      </c>
      <c r="C836" s="84">
        <v>41452</v>
      </c>
    </row>
    <row r="837" spans="1:3" ht="15.75" customHeight="1">
      <c r="A837" s="125" t="s">
        <v>306</v>
      </c>
      <c r="B837" s="79">
        <v>3</v>
      </c>
      <c r="C837" s="84">
        <v>41452</v>
      </c>
    </row>
    <row r="838" spans="1:3" ht="15.75" customHeight="1">
      <c r="A838" s="125" t="s">
        <v>336</v>
      </c>
      <c r="B838" s="79">
        <v>1</v>
      </c>
      <c r="C838" s="84">
        <v>41452</v>
      </c>
    </row>
    <row r="839" spans="1:3" ht="15.75" customHeight="1">
      <c r="A839" s="125" t="s">
        <v>237</v>
      </c>
      <c r="B839" s="79">
        <v>5</v>
      </c>
      <c r="C839" s="84">
        <v>41452</v>
      </c>
    </row>
    <row r="840" spans="1:3" ht="15.75" customHeight="1">
      <c r="A840" s="125" t="s">
        <v>297</v>
      </c>
      <c r="B840" s="79">
        <v>10</v>
      </c>
      <c r="C840" s="84">
        <v>41453</v>
      </c>
    </row>
    <row r="841" spans="1:3" ht="15.75" customHeight="1">
      <c r="A841" s="125" t="s">
        <v>356</v>
      </c>
      <c r="B841" s="79">
        <v>25</v>
      </c>
      <c r="C841" s="84">
        <v>41453</v>
      </c>
    </row>
    <row r="842" spans="1:3" ht="15.75" customHeight="1">
      <c r="A842" s="125" t="s">
        <v>227</v>
      </c>
      <c r="B842" s="79">
        <v>5</v>
      </c>
      <c r="C842" s="84">
        <v>41453</v>
      </c>
    </row>
    <row r="843" spans="1:3" ht="15.75" customHeight="1">
      <c r="A843" s="125" t="s">
        <v>309</v>
      </c>
      <c r="B843" s="79">
        <v>3</v>
      </c>
      <c r="C843" s="84">
        <v>41453</v>
      </c>
    </row>
    <row r="844" spans="1:3" ht="15.75" customHeight="1">
      <c r="A844" s="125" t="s">
        <v>397</v>
      </c>
      <c r="B844" s="79">
        <v>3</v>
      </c>
      <c r="C844" s="84">
        <v>41443</v>
      </c>
    </row>
    <row r="845" spans="1:3" ht="15.75" customHeight="1">
      <c r="A845" s="125" t="s">
        <v>384</v>
      </c>
      <c r="B845" s="79">
        <v>4</v>
      </c>
      <c r="C845" s="84">
        <v>41443</v>
      </c>
    </row>
    <row r="846" spans="1:3" ht="15.75" customHeight="1">
      <c r="A846" s="125" t="s">
        <v>389</v>
      </c>
      <c r="B846" s="79">
        <v>2</v>
      </c>
      <c r="C846" s="84">
        <v>41443</v>
      </c>
    </row>
    <row r="847" spans="1:3" ht="15.75" customHeight="1">
      <c r="A847" s="125" t="s">
        <v>454</v>
      </c>
      <c r="B847" s="79">
        <v>0.2</v>
      </c>
      <c r="C847" s="84">
        <v>41443</v>
      </c>
    </row>
    <row r="848" spans="1:3" ht="15.75" customHeight="1">
      <c r="A848" s="125" t="s">
        <v>238</v>
      </c>
      <c r="B848" s="79">
        <v>11</v>
      </c>
      <c r="C848" s="84">
        <v>41443</v>
      </c>
    </row>
    <row r="849" spans="1:4" ht="15.75" customHeight="1">
      <c r="A849" s="125" t="s">
        <v>354</v>
      </c>
      <c r="B849" s="79">
        <v>30</v>
      </c>
      <c r="C849" s="84">
        <v>41443</v>
      </c>
    </row>
    <row r="850" spans="1:4" ht="15.75" customHeight="1">
      <c r="A850" s="125" t="s">
        <v>353</v>
      </c>
      <c r="B850" s="79">
        <v>20</v>
      </c>
      <c r="C850" s="84">
        <v>41443</v>
      </c>
    </row>
    <row r="851" spans="1:4" ht="15.75" customHeight="1">
      <c r="A851" s="125" t="s">
        <v>400</v>
      </c>
      <c r="B851" s="79">
        <v>1</v>
      </c>
      <c r="C851" s="84">
        <v>41443</v>
      </c>
      <c r="D851" s="56" t="s">
        <v>202</v>
      </c>
    </row>
    <row r="852" spans="1:4" ht="15.75" customHeight="1">
      <c r="A852" s="125" t="s">
        <v>257</v>
      </c>
      <c r="B852" s="79">
        <v>3</v>
      </c>
      <c r="C852" s="84">
        <v>41443</v>
      </c>
    </row>
    <row r="853" spans="1:4" ht="15.75" customHeight="1">
      <c r="A853" s="125" t="s">
        <v>383</v>
      </c>
      <c r="B853" s="79">
        <v>4</v>
      </c>
      <c r="C853" s="84">
        <v>41444</v>
      </c>
    </row>
    <row r="854" spans="1:4" ht="15.75" customHeight="1">
      <c r="A854" s="125" t="s">
        <v>389</v>
      </c>
      <c r="B854" s="79">
        <v>2</v>
      </c>
      <c r="C854" s="84">
        <v>41444</v>
      </c>
    </row>
    <row r="855" spans="1:4" ht="15.75" customHeight="1">
      <c r="A855" s="125" t="s">
        <v>423</v>
      </c>
      <c r="B855" s="79">
        <v>1</v>
      </c>
      <c r="C855" s="84">
        <v>41444</v>
      </c>
    </row>
    <row r="856" spans="1:4" ht="15.75" customHeight="1">
      <c r="A856" s="125" t="s">
        <v>408</v>
      </c>
      <c r="B856" s="79">
        <v>1</v>
      </c>
      <c r="C856" s="84">
        <v>41445</v>
      </c>
    </row>
    <row r="857" spans="1:4" ht="15.75" customHeight="1">
      <c r="A857" s="125" t="s">
        <v>389</v>
      </c>
      <c r="B857" s="79">
        <v>2</v>
      </c>
      <c r="C857" s="84">
        <v>41445</v>
      </c>
    </row>
    <row r="858" spans="1:4" ht="15.75" customHeight="1">
      <c r="A858" s="125" t="s">
        <v>412</v>
      </c>
      <c r="B858" s="79">
        <v>3.5</v>
      </c>
      <c r="C858" s="84">
        <v>41439</v>
      </c>
    </row>
    <row r="859" spans="1:4" ht="15.75" customHeight="1">
      <c r="A859" s="125" t="s">
        <v>412</v>
      </c>
      <c r="B859" s="79">
        <v>3</v>
      </c>
      <c r="C859" s="84">
        <v>41442</v>
      </c>
    </row>
    <row r="860" spans="1:4" ht="15.75" customHeight="1">
      <c r="A860" s="125" t="s">
        <v>412</v>
      </c>
      <c r="B860" s="79">
        <v>3</v>
      </c>
      <c r="C860" s="84">
        <v>41443</v>
      </c>
    </row>
    <row r="861" spans="1:4" ht="15.75" customHeight="1">
      <c r="A861" s="125" t="s">
        <v>412</v>
      </c>
      <c r="B861" s="79">
        <v>2.8</v>
      </c>
      <c r="C861" s="84">
        <v>41444</v>
      </c>
    </row>
    <row r="862" spans="1:4" ht="15.75" customHeight="1">
      <c r="A862" s="125" t="s">
        <v>412</v>
      </c>
      <c r="B862" s="79">
        <v>3</v>
      </c>
      <c r="C862" s="84">
        <v>41445</v>
      </c>
    </row>
    <row r="863" spans="1:4" ht="15.75" customHeight="1">
      <c r="A863" s="125" t="s">
        <v>412</v>
      </c>
      <c r="B863" s="79">
        <v>3.5</v>
      </c>
      <c r="C863" s="84">
        <v>41446</v>
      </c>
    </row>
    <row r="864" spans="1:4" ht="15.75" customHeight="1">
      <c r="A864" s="125" t="s">
        <v>412</v>
      </c>
      <c r="B864" s="79">
        <v>2.5</v>
      </c>
      <c r="C864" s="84">
        <v>41449</v>
      </c>
    </row>
    <row r="865" spans="1:3" ht="15.75" customHeight="1">
      <c r="A865" s="125" t="s">
        <v>412</v>
      </c>
      <c r="B865" s="60">
        <v>3</v>
      </c>
      <c r="C865" s="84">
        <v>41450</v>
      </c>
    </row>
    <row r="866" spans="1:3" ht="15.75" customHeight="1">
      <c r="A866" s="125" t="s">
        <v>412</v>
      </c>
      <c r="B866" s="60">
        <v>2.5</v>
      </c>
      <c r="C866" s="84">
        <v>41451</v>
      </c>
    </row>
    <row r="867" spans="1:3" ht="15.75" customHeight="1">
      <c r="A867" s="125" t="s">
        <v>412</v>
      </c>
      <c r="B867" s="60">
        <v>2.5</v>
      </c>
      <c r="C867" s="84">
        <v>41452</v>
      </c>
    </row>
    <row r="868" spans="1:3" ht="15.75" customHeight="1">
      <c r="A868" s="125" t="s">
        <v>412</v>
      </c>
      <c r="B868" s="60">
        <v>2.8</v>
      </c>
      <c r="C868" s="84">
        <v>41453</v>
      </c>
    </row>
    <row r="869" spans="1:3" ht="15.75" customHeight="1">
      <c r="A869" s="125" t="s">
        <v>389</v>
      </c>
      <c r="B869" s="60">
        <v>3</v>
      </c>
      <c r="C869" s="84">
        <v>41456</v>
      </c>
    </row>
    <row r="870" spans="1:3" ht="15.75" customHeight="1">
      <c r="A870" s="61" t="s">
        <v>434</v>
      </c>
      <c r="B870" s="60">
        <v>40</v>
      </c>
      <c r="C870" s="84">
        <v>41456</v>
      </c>
    </row>
    <row r="871" spans="1:3" ht="15.75" customHeight="1">
      <c r="A871" s="61" t="s">
        <v>257</v>
      </c>
      <c r="B871" s="60">
        <v>2</v>
      </c>
      <c r="C871" s="84">
        <v>41456</v>
      </c>
    </row>
    <row r="872" spans="1:3" ht="15.75" customHeight="1">
      <c r="A872" s="61" t="s">
        <v>266</v>
      </c>
      <c r="B872" s="60">
        <v>1</v>
      </c>
      <c r="C872" s="84">
        <v>41456</v>
      </c>
    </row>
    <row r="873" spans="1:3" ht="15.75" customHeight="1">
      <c r="A873" s="61" t="s">
        <v>278</v>
      </c>
      <c r="B873" s="60">
        <v>1</v>
      </c>
      <c r="C873" s="84">
        <v>41456</v>
      </c>
    </row>
    <row r="874" spans="1:3" ht="15.75" customHeight="1">
      <c r="A874" s="61" t="s">
        <v>385</v>
      </c>
      <c r="B874" s="60">
        <v>2</v>
      </c>
      <c r="C874" s="84">
        <v>41456</v>
      </c>
    </row>
    <row r="875" spans="1:3" ht="15.75" customHeight="1">
      <c r="A875" s="61" t="s">
        <v>237</v>
      </c>
      <c r="B875" s="60">
        <v>8</v>
      </c>
      <c r="C875" s="84">
        <v>41456</v>
      </c>
    </row>
    <row r="876" spans="1:3" ht="15.75" customHeight="1">
      <c r="A876" s="61" t="s">
        <v>412</v>
      </c>
      <c r="B876" s="60">
        <v>1.8</v>
      </c>
      <c r="C876" s="84">
        <v>41456</v>
      </c>
    </row>
    <row r="877" spans="1:3" ht="15.75" customHeight="1">
      <c r="A877" s="61" t="s">
        <v>306</v>
      </c>
      <c r="B877" s="60">
        <v>5</v>
      </c>
      <c r="C877" s="84">
        <v>41456</v>
      </c>
    </row>
    <row r="878" spans="1:3" ht="15.75" customHeight="1">
      <c r="A878" s="61" t="s">
        <v>356</v>
      </c>
      <c r="B878" s="60">
        <v>20</v>
      </c>
      <c r="C878" s="84">
        <v>41456</v>
      </c>
    </row>
    <row r="879" spans="1:3" ht="15.75" customHeight="1">
      <c r="A879" s="61" t="s">
        <v>227</v>
      </c>
      <c r="B879" s="60">
        <v>5</v>
      </c>
      <c r="C879" s="84">
        <v>41456</v>
      </c>
    </row>
    <row r="880" spans="1:3" ht="15.75" customHeight="1">
      <c r="A880" s="61" t="s">
        <v>222</v>
      </c>
      <c r="B880" s="60">
        <v>5</v>
      </c>
      <c r="C880" s="84">
        <v>41457</v>
      </c>
    </row>
    <row r="881" spans="1:3" ht="15.75" customHeight="1">
      <c r="A881" s="61" t="s">
        <v>278</v>
      </c>
      <c r="B881" s="60">
        <v>1</v>
      </c>
      <c r="C881" s="84">
        <v>41457</v>
      </c>
    </row>
    <row r="882" spans="1:3" ht="15.75" customHeight="1">
      <c r="A882" s="61" t="s">
        <v>412</v>
      </c>
      <c r="B882" s="60">
        <v>2.5</v>
      </c>
      <c r="C882" s="84">
        <v>41457</v>
      </c>
    </row>
    <row r="883" spans="1:3" ht="15.75" customHeight="1">
      <c r="A883" s="61" t="s">
        <v>428</v>
      </c>
      <c r="B883" s="60">
        <v>1</v>
      </c>
      <c r="C883" s="84">
        <v>41457</v>
      </c>
    </row>
    <row r="884" spans="1:3" ht="15.75" customHeight="1">
      <c r="A884" s="61" t="s">
        <v>228</v>
      </c>
      <c r="B884" s="60">
        <v>5</v>
      </c>
      <c r="C884" s="84">
        <v>41457</v>
      </c>
    </row>
    <row r="885" spans="1:3" ht="15.75" customHeight="1">
      <c r="A885" s="61" t="s">
        <v>278</v>
      </c>
      <c r="B885" s="60">
        <v>1</v>
      </c>
      <c r="C885" s="84">
        <v>41458</v>
      </c>
    </row>
    <row r="886" spans="1:3" ht="15.75" customHeight="1">
      <c r="A886" s="61" t="s">
        <v>285</v>
      </c>
      <c r="B886" s="60">
        <v>3</v>
      </c>
      <c r="C886" s="84">
        <v>41458</v>
      </c>
    </row>
    <row r="887" spans="1:3" ht="15.75" customHeight="1">
      <c r="A887" s="61" t="s">
        <v>389</v>
      </c>
      <c r="B887" s="60">
        <v>2</v>
      </c>
      <c r="C887" s="84">
        <v>41458</v>
      </c>
    </row>
    <row r="888" spans="1:3" ht="15.75" customHeight="1">
      <c r="A888" s="61" t="s">
        <v>356</v>
      </c>
      <c r="B888" s="60">
        <v>91</v>
      </c>
      <c r="C888" s="84">
        <v>41458</v>
      </c>
    </row>
    <row r="889" spans="1:3" ht="15.75" customHeight="1">
      <c r="A889" s="61" t="s">
        <v>227</v>
      </c>
      <c r="B889" s="60">
        <v>5</v>
      </c>
      <c r="C889" s="84">
        <v>41458</v>
      </c>
    </row>
    <row r="890" spans="1:3" ht="15.75" customHeight="1">
      <c r="A890" s="61" t="s">
        <v>356</v>
      </c>
      <c r="B890" s="60">
        <v>80</v>
      </c>
      <c r="C890" s="84">
        <v>41459</v>
      </c>
    </row>
    <row r="891" spans="1:3" ht="15.75" customHeight="1">
      <c r="A891" s="61" t="s">
        <v>217</v>
      </c>
      <c r="B891" s="60">
        <v>1</v>
      </c>
      <c r="C891" s="84">
        <v>41459</v>
      </c>
    </row>
    <row r="892" spans="1:3" ht="15.75" customHeight="1">
      <c r="A892" s="61" t="s">
        <v>243</v>
      </c>
      <c r="B892" s="60">
        <v>6</v>
      </c>
      <c r="C892" s="84">
        <v>41459</v>
      </c>
    </row>
    <row r="893" spans="1:3" ht="15.75" customHeight="1">
      <c r="A893" s="61" t="s">
        <v>306</v>
      </c>
      <c r="B893" s="60">
        <v>1</v>
      </c>
      <c r="C893" s="84">
        <v>41459</v>
      </c>
    </row>
    <row r="894" spans="1:3" ht="15.75" customHeight="1">
      <c r="A894" s="61" t="s">
        <v>309</v>
      </c>
      <c r="B894" s="60">
        <v>1</v>
      </c>
      <c r="C894" s="84">
        <v>41459</v>
      </c>
    </row>
    <row r="895" spans="1:3" ht="15.75" customHeight="1">
      <c r="A895" s="61" t="s">
        <v>444</v>
      </c>
      <c r="B895" s="60">
        <v>3</v>
      </c>
      <c r="C895" s="84">
        <v>41459</v>
      </c>
    </row>
    <row r="896" spans="1:3" ht="15.75" customHeight="1">
      <c r="A896" s="61" t="s">
        <v>227</v>
      </c>
      <c r="B896" s="60">
        <v>5</v>
      </c>
      <c r="C896" s="84">
        <v>41460</v>
      </c>
    </row>
    <row r="897" spans="1:3" ht="15.75" customHeight="1">
      <c r="A897" s="61" t="s">
        <v>217</v>
      </c>
      <c r="B897" s="60">
        <v>1</v>
      </c>
      <c r="C897" s="84">
        <v>41460</v>
      </c>
    </row>
    <row r="898" spans="1:3" ht="15.75" customHeight="1">
      <c r="A898" s="61" t="s">
        <v>226</v>
      </c>
      <c r="B898" s="60">
        <v>5</v>
      </c>
      <c r="C898" s="84">
        <v>41460</v>
      </c>
    </row>
    <row r="899" spans="1:3" ht="15.75" customHeight="1">
      <c r="A899" s="61" t="s">
        <v>323</v>
      </c>
      <c r="B899" s="60">
        <v>1</v>
      </c>
      <c r="C899" s="84">
        <v>41460</v>
      </c>
    </row>
    <row r="900" spans="1:3" ht="15.75" customHeight="1">
      <c r="A900" s="61" t="s">
        <v>309</v>
      </c>
      <c r="B900" s="56">
        <v>4</v>
      </c>
      <c r="C900" s="84">
        <v>41460</v>
      </c>
    </row>
    <row r="901" spans="1:3" ht="15.75" customHeight="1">
      <c r="A901" s="61" t="s">
        <v>309</v>
      </c>
      <c r="B901" s="60">
        <v>2</v>
      </c>
      <c r="C901" s="84">
        <v>41465</v>
      </c>
    </row>
    <row r="902" spans="1:3" ht="15.75" customHeight="1">
      <c r="A902" s="61" t="s">
        <v>434</v>
      </c>
      <c r="B902" s="60">
        <v>40</v>
      </c>
      <c r="C902" s="84">
        <v>41465</v>
      </c>
    </row>
    <row r="903" spans="1:3" ht="15.75" customHeight="1">
      <c r="A903" s="61" t="s">
        <v>336</v>
      </c>
      <c r="B903" s="60">
        <v>1</v>
      </c>
      <c r="C903" s="84">
        <v>41465</v>
      </c>
    </row>
    <row r="904" spans="1:3" ht="15.75" customHeight="1">
      <c r="A904" s="61" t="s">
        <v>356</v>
      </c>
      <c r="B904" s="60">
        <v>50</v>
      </c>
      <c r="C904" s="84">
        <v>41465</v>
      </c>
    </row>
    <row r="905" spans="1:3" ht="15.75" customHeight="1">
      <c r="A905" s="61" t="s">
        <v>227</v>
      </c>
      <c r="B905" s="60">
        <v>5</v>
      </c>
      <c r="C905" s="84">
        <v>41466</v>
      </c>
    </row>
    <row r="906" spans="1:3" ht="15.75" customHeight="1">
      <c r="A906" s="61" t="s">
        <v>297</v>
      </c>
      <c r="B906" s="60">
        <v>1</v>
      </c>
      <c r="C906" s="84">
        <v>41471</v>
      </c>
    </row>
    <row r="907" spans="1:3" ht="15.75" customHeight="1">
      <c r="A907" s="61" t="s">
        <v>226</v>
      </c>
      <c r="B907" s="60">
        <v>5</v>
      </c>
      <c r="C907" s="84">
        <v>41471</v>
      </c>
    </row>
    <row r="908" spans="1:3" ht="15.75" customHeight="1">
      <c r="A908" s="61" t="s">
        <v>458</v>
      </c>
      <c r="B908" s="60">
        <v>1</v>
      </c>
      <c r="C908" s="84">
        <v>41471</v>
      </c>
    </row>
    <row r="909" spans="1:3" ht="15.75" customHeight="1">
      <c r="A909" s="61" t="s">
        <v>356</v>
      </c>
      <c r="B909" s="60">
        <v>70</v>
      </c>
      <c r="C909" s="84">
        <v>41472</v>
      </c>
    </row>
    <row r="910" spans="1:3" ht="15.75" customHeight="1">
      <c r="A910" s="61" t="s">
        <v>336</v>
      </c>
      <c r="B910" s="60">
        <v>1</v>
      </c>
      <c r="C910" s="84">
        <v>41472</v>
      </c>
    </row>
    <row r="911" spans="1:3" ht="15.75" customHeight="1">
      <c r="A911" s="61" t="s">
        <v>220</v>
      </c>
      <c r="B911" s="60">
        <v>4.75</v>
      </c>
      <c r="C911" s="84">
        <v>41473</v>
      </c>
    </row>
    <row r="912" spans="1:3" ht="15.75" customHeight="1">
      <c r="A912" s="61" t="s">
        <v>227</v>
      </c>
      <c r="B912" s="60">
        <v>5</v>
      </c>
      <c r="C912" s="84">
        <v>41474</v>
      </c>
    </row>
    <row r="913" spans="1:3" ht="15.75" customHeight="1">
      <c r="A913" s="61" t="s">
        <v>243</v>
      </c>
      <c r="B913" s="60">
        <v>18</v>
      </c>
      <c r="C913" s="84">
        <v>41475</v>
      </c>
    </row>
    <row r="914" spans="1:3" ht="15.75" customHeight="1">
      <c r="A914" s="61" t="s">
        <v>241</v>
      </c>
      <c r="B914" s="60">
        <v>16</v>
      </c>
      <c r="C914" s="84">
        <v>41478</v>
      </c>
    </row>
    <row r="915" spans="1:3" ht="15.75" customHeight="1">
      <c r="A915" s="61" t="s">
        <v>278</v>
      </c>
      <c r="B915" s="60">
        <v>1</v>
      </c>
      <c r="C915" s="84">
        <v>41459</v>
      </c>
    </row>
    <row r="916" spans="1:3" ht="15.75" customHeight="1">
      <c r="A916" s="61" t="s">
        <v>428</v>
      </c>
      <c r="B916" s="60">
        <v>1</v>
      </c>
      <c r="C916" s="84">
        <v>41457</v>
      </c>
    </row>
    <row r="917" spans="1:3" ht="15.75" customHeight="1">
      <c r="A917" s="61" t="s">
        <v>228</v>
      </c>
      <c r="B917" s="60">
        <v>5</v>
      </c>
      <c r="C917" s="84">
        <v>41457</v>
      </c>
    </row>
    <row r="918" spans="1:3" ht="15.75" customHeight="1">
      <c r="A918" s="61" t="s">
        <v>219</v>
      </c>
      <c r="B918" s="60">
        <v>1</v>
      </c>
      <c r="C918" s="84">
        <v>41458</v>
      </c>
    </row>
    <row r="919" spans="1:3" ht="15.75" customHeight="1">
      <c r="A919" s="61" t="s">
        <v>460</v>
      </c>
      <c r="B919" s="60">
        <v>24</v>
      </c>
      <c r="C919" s="84">
        <v>41460</v>
      </c>
    </row>
    <row r="920" spans="1:3" ht="15.75" customHeight="1">
      <c r="A920" s="61" t="s">
        <v>374</v>
      </c>
      <c r="B920" s="60">
        <v>24</v>
      </c>
      <c r="C920" s="84">
        <v>41460</v>
      </c>
    </row>
    <row r="921" spans="1:3" ht="15.75" customHeight="1">
      <c r="A921" s="61" t="s">
        <v>241</v>
      </c>
      <c r="B921" s="60">
        <v>8</v>
      </c>
      <c r="C921" s="84">
        <v>41460</v>
      </c>
    </row>
    <row r="922" spans="1:3" ht="15.75" customHeight="1">
      <c r="A922" s="61" t="s">
        <v>353</v>
      </c>
      <c r="B922" s="60">
        <v>50</v>
      </c>
      <c r="C922" s="84">
        <v>41460</v>
      </c>
    </row>
    <row r="923" spans="1:3" ht="15.75" customHeight="1">
      <c r="A923" s="61" t="s">
        <v>240</v>
      </c>
      <c r="B923" s="60">
        <v>2</v>
      </c>
      <c r="C923" s="84">
        <v>41460</v>
      </c>
    </row>
    <row r="924" spans="1:3" ht="15.75" customHeight="1">
      <c r="A924" s="61" t="s">
        <v>220</v>
      </c>
      <c r="B924" s="60">
        <v>5</v>
      </c>
      <c r="C924" s="84">
        <v>41460</v>
      </c>
    </row>
    <row r="925" spans="1:3" ht="15.75" customHeight="1">
      <c r="A925" s="61" t="s">
        <v>460</v>
      </c>
      <c r="B925" s="60">
        <v>24</v>
      </c>
      <c r="C925" s="84">
        <v>41464</v>
      </c>
    </row>
    <row r="926" spans="1:3" ht="15.75" customHeight="1">
      <c r="A926" s="61" t="s">
        <v>374</v>
      </c>
      <c r="B926" s="60">
        <v>3</v>
      </c>
      <c r="C926" s="84">
        <v>41464</v>
      </c>
    </row>
    <row r="927" spans="1:3" ht="15.75" customHeight="1">
      <c r="A927" s="61" t="s">
        <v>428</v>
      </c>
      <c r="B927" s="60">
        <v>2</v>
      </c>
      <c r="C927" s="84">
        <v>41464</v>
      </c>
    </row>
    <row r="928" spans="1:3" ht="15.75" customHeight="1">
      <c r="A928" s="61" t="s">
        <v>374</v>
      </c>
      <c r="B928" s="60">
        <v>2</v>
      </c>
      <c r="C928" s="84">
        <v>41466</v>
      </c>
    </row>
    <row r="929" spans="1:3" ht="15.75" customHeight="1">
      <c r="A929" s="61" t="s">
        <v>239</v>
      </c>
      <c r="B929" s="60">
        <v>16</v>
      </c>
      <c r="C929" s="84">
        <v>41470</v>
      </c>
    </row>
    <row r="930" spans="1:3" ht="15.75" customHeight="1">
      <c r="A930" s="61" t="s">
        <v>379</v>
      </c>
      <c r="B930" s="60">
        <v>1</v>
      </c>
      <c r="C930" s="84">
        <v>41472</v>
      </c>
    </row>
    <row r="931" spans="1:3" ht="15.75" customHeight="1">
      <c r="A931" s="61" t="s">
        <v>348</v>
      </c>
      <c r="B931" s="60">
        <v>1</v>
      </c>
      <c r="C931" s="84">
        <v>41472</v>
      </c>
    </row>
    <row r="932" spans="1:3" ht="15.75" customHeight="1">
      <c r="A932" s="61" t="s">
        <v>240</v>
      </c>
      <c r="B932" s="69">
        <v>6</v>
      </c>
      <c r="C932" s="84">
        <v>41473</v>
      </c>
    </row>
    <row r="933" spans="1:3" ht="15.75" customHeight="1">
      <c r="A933" s="61" t="s">
        <v>241</v>
      </c>
      <c r="B933" s="60">
        <v>8</v>
      </c>
      <c r="C933" s="84">
        <v>41473</v>
      </c>
    </row>
    <row r="934" spans="1:3" ht="15.75" customHeight="1">
      <c r="A934" s="61" t="s">
        <v>239</v>
      </c>
      <c r="B934" s="60">
        <v>4</v>
      </c>
      <c r="C934" s="84">
        <v>41473</v>
      </c>
    </row>
    <row r="935" spans="1:3" ht="15.75" customHeight="1">
      <c r="A935" s="61" t="s">
        <v>225</v>
      </c>
      <c r="B935" s="60">
        <v>5</v>
      </c>
      <c r="C935" s="84">
        <v>41473</v>
      </c>
    </row>
    <row r="936" spans="1:3" ht="15.75" customHeight="1">
      <c r="A936" s="61" t="s">
        <v>352</v>
      </c>
      <c r="B936" s="60">
        <v>20</v>
      </c>
      <c r="C936" s="84">
        <v>41473</v>
      </c>
    </row>
    <row r="937" spans="1:3" ht="15.75" customHeight="1">
      <c r="A937" s="61" t="s">
        <v>374</v>
      </c>
      <c r="B937" s="60">
        <v>8</v>
      </c>
      <c r="C937" s="84">
        <v>41473</v>
      </c>
    </row>
    <row r="938" spans="1:3" ht="15.75" customHeight="1">
      <c r="A938" s="61" t="s">
        <v>374</v>
      </c>
      <c r="B938" s="60">
        <v>24</v>
      </c>
      <c r="C938" s="84">
        <v>41474</v>
      </c>
    </row>
    <row r="939" spans="1:3" ht="15.75" customHeight="1">
      <c r="A939" s="61" t="s">
        <v>238</v>
      </c>
      <c r="B939" s="60">
        <v>48</v>
      </c>
      <c r="C939" s="84">
        <v>41474</v>
      </c>
    </row>
    <row r="940" spans="1:3" ht="15.75" customHeight="1">
      <c r="A940" s="61" t="s">
        <v>241</v>
      </c>
      <c r="B940" s="60">
        <v>12</v>
      </c>
      <c r="C940" s="84">
        <v>41474</v>
      </c>
    </row>
    <row r="941" spans="1:3" ht="15.75" customHeight="1">
      <c r="A941" s="61" t="s">
        <v>353</v>
      </c>
      <c r="B941" s="60">
        <v>16</v>
      </c>
      <c r="C941" s="84">
        <v>41474</v>
      </c>
    </row>
    <row r="942" spans="1:3" ht="15.75" customHeight="1">
      <c r="A942" s="61" t="s">
        <v>239</v>
      </c>
      <c r="B942" s="60">
        <v>4</v>
      </c>
      <c r="C942" s="84">
        <v>41474</v>
      </c>
    </row>
    <row r="943" spans="1:3" ht="15.75" customHeight="1">
      <c r="A943" s="61" t="s">
        <v>389</v>
      </c>
      <c r="B943" s="60">
        <v>1</v>
      </c>
      <c r="C943" s="84">
        <v>41459</v>
      </c>
    </row>
    <row r="944" spans="1:3" ht="15.75" customHeight="1">
      <c r="A944" s="61" t="s">
        <v>257</v>
      </c>
      <c r="B944" s="60">
        <v>2</v>
      </c>
      <c r="C944" s="84">
        <v>41460</v>
      </c>
    </row>
    <row r="945" spans="1:3" ht="15.75" customHeight="1">
      <c r="A945" s="61" t="s">
        <v>389</v>
      </c>
      <c r="B945" s="60">
        <v>4</v>
      </c>
      <c r="C945" s="84">
        <v>41460</v>
      </c>
    </row>
    <row r="946" spans="1:3" ht="15.75" customHeight="1">
      <c r="A946" s="61" t="s">
        <v>278</v>
      </c>
      <c r="B946" s="60">
        <v>1</v>
      </c>
      <c r="C946" s="84">
        <v>41460</v>
      </c>
    </row>
    <row r="947" spans="1:3" ht="15.75" customHeight="1">
      <c r="A947" s="61" t="s">
        <v>247</v>
      </c>
      <c r="B947" s="60">
        <v>1</v>
      </c>
      <c r="C947" s="84">
        <v>41464</v>
      </c>
    </row>
    <row r="948" spans="1:3" ht="15.75" customHeight="1">
      <c r="A948" s="61" t="s">
        <v>389</v>
      </c>
      <c r="B948" s="60">
        <v>1</v>
      </c>
      <c r="C948" s="84">
        <v>41464</v>
      </c>
    </row>
    <row r="949" spans="1:3" ht="15.75" customHeight="1">
      <c r="A949" s="61" t="s">
        <v>434</v>
      </c>
      <c r="B949" s="60">
        <v>30</v>
      </c>
      <c r="C949" s="84">
        <v>41464</v>
      </c>
    </row>
    <row r="950" spans="1:3" ht="15.75" customHeight="1">
      <c r="A950" s="61" t="s">
        <v>278</v>
      </c>
      <c r="B950" s="60">
        <v>1</v>
      </c>
      <c r="C950" s="84">
        <v>41464</v>
      </c>
    </row>
    <row r="951" spans="1:3" ht="15.75" customHeight="1">
      <c r="A951" s="61" t="s">
        <v>278</v>
      </c>
      <c r="B951" s="60">
        <v>1</v>
      </c>
      <c r="C951" s="84">
        <v>41465</v>
      </c>
    </row>
    <row r="952" spans="1:3" ht="15.75" customHeight="1">
      <c r="A952" s="61" t="s">
        <v>383</v>
      </c>
      <c r="B952" s="60">
        <v>2</v>
      </c>
      <c r="C952" s="84">
        <v>41465</v>
      </c>
    </row>
    <row r="953" spans="1:3" ht="15.75" customHeight="1">
      <c r="A953" s="61" t="s">
        <v>278</v>
      </c>
      <c r="B953" s="60">
        <v>1</v>
      </c>
      <c r="C953" s="84">
        <v>41466</v>
      </c>
    </row>
    <row r="954" spans="1:3" ht="15.75" customHeight="1">
      <c r="A954" s="61" t="s">
        <v>389</v>
      </c>
      <c r="B954" s="60">
        <v>1</v>
      </c>
      <c r="C954" s="84">
        <v>41466</v>
      </c>
    </row>
    <row r="955" spans="1:3" ht="15.75" customHeight="1">
      <c r="A955" s="61" t="s">
        <v>454</v>
      </c>
      <c r="B955" s="60">
        <v>0.37</v>
      </c>
      <c r="C955" s="84">
        <v>41466</v>
      </c>
    </row>
    <row r="956" spans="1:3" ht="15.75" customHeight="1">
      <c r="A956" s="61" t="s">
        <v>380</v>
      </c>
      <c r="B956" s="60">
        <v>1</v>
      </c>
      <c r="C956" s="84">
        <v>41466</v>
      </c>
    </row>
    <row r="957" spans="1:3" ht="15.75" customHeight="1">
      <c r="A957" s="61" t="s">
        <v>281</v>
      </c>
      <c r="B957" s="60">
        <v>1</v>
      </c>
      <c r="C957" s="84">
        <v>41466</v>
      </c>
    </row>
    <row r="958" spans="1:3" ht="15.75" customHeight="1">
      <c r="A958" s="61" t="s">
        <v>400</v>
      </c>
      <c r="B958" s="60">
        <v>1</v>
      </c>
      <c r="C958" s="84">
        <v>41466</v>
      </c>
    </row>
    <row r="959" spans="1:3" ht="15.75" customHeight="1">
      <c r="A959" s="61" t="s">
        <v>240</v>
      </c>
      <c r="B959" s="60">
        <v>50</v>
      </c>
      <c r="C959" s="84">
        <v>41466</v>
      </c>
    </row>
    <row r="960" spans="1:3" ht="15.75" customHeight="1">
      <c r="A960" s="61" t="s">
        <v>389</v>
      </c>
      <c r="B960" s="60">
        <v>3</v>
      </c>
      <c r="C960" s="84">
        <v>41467</v>
      </c>
    </row>
    <row r="961" spans="1:3" ht="15.75" customHeight="1">
      <c r="A961" s="61" t="s">
        <v>266</v>
      </c>
      <c r="B961" s="60">
        <v>1</v>
      </c>
      <c r="C961" s="84">
        <v>41467</v>
      </c>
    </row>
    <row r="962" spans="1:3" ht="15.75" customHeight="1">
      <c r="A962" s="61" t="s">
        <v>399</v>
      </c>
      <c r="B962" s="60">
        <v>1</v>
      </c>
      <c r="C962" s="84">
        <v>41467</v>
      </c>
    </row>
    <row r="963" spans="1:3" ht="15.75" customHeight="1">
      <c r="A963" s="61" t="s">
        <v>401</v>
      </c>
      <c r="B963" s="60">
        <v>1</v>
      </c>
      <c r="C963" s="84">
        <v>41470</v>
      </c>
    </row>
    <row r="964" spans="1:3" ht="15.75" customHeight="1">
      <c r="A964" s="61" t="s">
        <v>389</v>
      </c>
      <c r="B964" s="60">
        <v>1</v>
      </c>
      <c r="C964" s="84">
        <v>41470</v>
      </c>
    </row>
    <row r="965" spans="1:3" ht="15.75" customHeight="1">
      <c r="A965" s="61" t="s">
        <v>393</v>
      </c>
      <c r="B965" s="60">
        <v>1</v>
      </c>
      <c r="C965" s="84">
        <v>41470</v>
      </c>
    </row>
    <row r="966" spans="1:3" ht="15.75" customHeight="1">
      <c r="A966" s="61" t="s">
        <v>383</v>
      </c>
      <c r="B966" s="60">
        <v>1</v>
      </c>
      <c r="C966" s="84">
        <v>41470</v>
      </c>
    </row>
    <row r="967" spans="1:3" ht="15.75" customHeight="1">
      <c r="A967" s="61" t="s">
        <v>257</v>
      </c>
      <c r="B967" s="60">
        <v>3</v>
      </c>
      <c r="C967" s="84">
        <v>41470</v>
      </c>
    </row>
    <row r="968" spans="1:3" ht="15.75" customHeight="1">
      <c r="A968" s="61" t="s">
        <v>434</v>
      </c>
      <c r="B968" s="60">
        <v>44</v>
      </c>
      <c r="C968" s="84">
        <v>41470</v>
      </c>
    </row>
    <row r="969" spans="1:3" ht="15.75" customHeight="1">
      <c r="A969" s="61" t="s">
        <v>383</v>
      </c>
      <c r="B969" s="60">
        <v>2</v>
      </c>
      <c r="C969" s="84">
        <v>41470</v>
      </c>
    </row>
    <row r="970" spans="1:3" ht="15.75" customHeight="1">
      <c r="A970" s="61" t="s">
        <v>444</v>
      </c>
      <c r="B970" s="60">
        <v>3</v>
      </c>
      <c r="C970" s="84">
        <v>41470</v>
      </c>
    </row>
    <row r="971" spans="1:3" ht="15.75" customHeight="1">
      <c r="A971" s="61" t="s">
        <v>454</v>
      </c>
      <c r="B971" s="60">
        <v>0.5</v>
      </c>
      <c r="C971" s="84">
        <v>41470</v>
      </c>
    </row>
    <row r="972" spans="1:3" ht="15.75" customHeight="1">
      <c r="A972" s="61" t="s">
        <v>389</v>
      </c>
      <c r="B972" s="60">
        <v>5</v>
      </c>
      <c r="C972" s="84">
        <v>41471</v>
      </c>
    </row>
    <row r="973" spans="1:3" ht="15.75" customHeight="1">
      <c r="A973" s="61" t="s">
        <v>375</v>
      </c>
      <c r="B973" s="60">
        <v>3</v>
      </c>
      <c r="C973" s="84">
        <v>41471</v>
      </c>
    </row>
    <row r="974" spans="1:3" ht="15.75" customHeight="1">
      <c r="A974" s="61" t="s">
        <v>257</v>
      </c>
      <c r="B974" s="60">
        <v>1</v>
      </c>
      <c r="C974" s="84">
        <v>41471</v>
      </c>
    </row>
    <row r="975" spans="1:3" ht="15.75" customHeight="1">
      <c r="A975" s="61" t="s">
        <v>278</v>
      </c>
      <c r="B975" s="60">
        <v>1</v>
      </c>
      <c r="C975" s="84">
        <v>41471</v>
      </c>
    </row>
    <row r="976" spans="1:3" ht="15.75" customHeight="1">
      <c r="A976" s="61" t="s">
        <v>457</v>
      </c>
      <c r="B976" s="60">
        <v>4</v>
      </c>
      <c r="C976" s="84">
        <v>41471</v>
      </c>
    </row>
    <row r="977" spans="1:4" ht="15.75" customHeight="1">
      <c r="A977" s="61" t="s">
        <v>356</v>
      </c>
      <c r="B977" s="60">
        <v>10</v>
      </c>
      <c r="C977" s="84">
        <v>41471</v>
      </c>
    </row>
    <row r="978" spans="1:4" ht="15.75" customHeight="1">
      <c r="A978" s="61" t="s">
        <v>444</v>
      </c>
      <c r="B978" s="60">
        <v>10</v>
      </c>
      <c r="C978" s="84">
        <v>41471</v>
      </c>
    </row>
    <row r="979" spans="1:4" ht="15.75" customHeight="1">
      <c r="A979" s="61" t="s">
        <v>454</v>
      </c>
      <c r="B979" s="60">
        <v>0.5</v>
      </c>
      <c r="C979" s="84">
        <v>41471</v>
      </c>
    </row>
    <row r="980" spans="1:4" ht="15.75" customHeight="1">
      <c r="A980" s="61" t="s">
        <v>245</v>
      </c>
      <c r="B980" s="60">
        <v>1</v>
      </c>
      <c r="C980" s="84">
        <v>41471</v>
      </c>
    </row>
    <row r="981" spans="1:4" ht="15.75" customHeight="1">
      <c r="A981" s="61" t="s">
        <v>389</v>
      </c>
      <c r="B981" s="60">
        <v>1</v>
      </c>
      <c r="C981" s="84">
        <v>41472</v>
      </c>
    </row>
    <row r="982" spans="1:4" ht="15.75" customHeight="1">
      <c r="A982" s="61" t="s">
        <v>383</v>
      </c>
      <c r="B982" s="60">
        <v>4</v>
      </c>
      <c r="C982" s="84">
        <v>41472</v>
      </c>
      <c r="D982" s="56" t="s">
        <v>203</v>
      </c>
    </row>
    <row r="983" spans="1:4" ht="15.75" customHeight="1">
      <c r="A983" s="61" t="s">
        <v>356</v>
      </c>
      <c r="B983" s="60">
        <v>40</v>
      </c>
      <c r="C983" s="84">
        <v>41472</v>
      </c>
    </row>
    <row r="984" spans="1:4" ht="15.75" customHeight="1">
      <c r="A984" s="61" t="s">
        <v>278</v>
      </c>
      <c r="B984" s="60">
        <v>1</v>
      </c>
      <c r="C984" s="84">
        <v>41472</v>
      </c>
    </row>
    <row r="985" spans="1:4" ht="15.75" customHeight="1">
      <c r="A985" s="61" t="s">
        <v>257</v>
      </c>
      <c r="B985" s="60">
        <v>3</v>
      </c>
      <c r="C985" s="84">
        <v>41472</v>
      </c>
    </row>
    <row r="986" spans="1:4" ht="15.75" customHeight="1">
      <c r="A986" s="61" t="s">
        <v>273</v>
      </c>
      <c r="B986" s="60">
        <v>2</v>
      </c>
      <c r="C986" s="84">
        <v>41472</v>
      </c>
    </row>
    <row r="987" spans="1:4" ht="15.75" customHeight="1">
      <c r="A987" s="61" t="s">
        <v>288</v>
      </c>
      <c r="B987" s="60">
        <v>1</v>
      </c>
      <c r="C987" s="84">
        <v>41473</v>
      </c>
    </row>
    <row r="988" spans="1:4" ht="15.75" customHeight="1">
      <c r="A988" s="61" t="s">
        <v>389</v>
      </c>
      <c r="B988" s="60">
        <v>2</v>
      </c>
      <c r="C988" s="84">
        <v>41473</v>
      </c>
    </row>
    <row r="989" spans="1:4" ht="15.75" customHeight="1">
      <c r="A989" s="61" t="s">
        <v>378</v>
      </c>
      <c r="B989" s="60">
        <v>1</v>
      </c>
      <c r="C989" s="84">
        <v>41473</v>
      </c>
    </row>
    <row r="990" spans="1:4" ht="15.75" customHeight="1">
      <c r="A990" s="61" t="s">
        <v>280</v>
      </c>
      <c r="B990" s="60">
        <v>1</v>
      </c>
      <c r="C990" s="84">
        <v>41473</v>
      </c>
    </row>
    <row r="991" spans="1:4" ht="15.75" customHeight="1">
      <c r="A991" s="61" t="s">
        <v>278</v>
      </c>
      <c r="B991" s="60">
        <v>1</v>
      </c>
      <c r="C991" s="84">
        <v>41473</v>
      </c>
    </row>
    <row r="992" spans="1:4" ht="15.75" customHeight="1">
      <c r="A992" s="61" t="s">
        <v>282</v>
      </c>
      <c r="B992" s="60">
        <v>4</v>
      </c>
      <c r="C992" s="84">
        <v>41474</v>
      </c>
    </row>
    <row r="993" spans="1:3" ht="15.75" customHeight="1">
      <c r="A993" s="61" t="s">
        <v>264</v>
      </c>
      <c r="B993" s="60">
        <v>1</v>
      </c>
      <c r="C993" s="84">
        <v>41474</v>
      </c>
    </row>
    <row r="994" spans="1:3" ht="15.75" customHeight="1">
      <c r="A994" s="61" t="s">
        <v>389</v>
      </c>
      <c r="B994" s="60">
        <v>3</v>
      </c>
      <c r="C994" s="84">
        <v>41477</v>
      </c>
    </row>
    <row r="995" spans="1:3" ht="15.75" customHeight="1">
      <c r="A995" s="61" t="s">
        <v>454</v>
      </c>
      <c r="B995" s="56">
        <v>0.8</v>
      </c>
      <c r="C995" s="84">
        <v>41477</v>
      </c>
    </row>
    <row r="996" spans="1:3" ht="15.75" customHeight="1">
      <c r="A996" s="61" t="s">
        <v>408</v>
      </c>
      <c r="B996" s="60">
        <v>1</v>
      </c>
      <c r="C996" s="84">
        <v>41477</v>
      </c>
    </row>
    <row r="997" spans="1:3" ht="15.75" customHeight="1">
      <c r="A997" s="61" t="s">
        <v>288</v>
      </c>
      <c r="B997" s="60">
        <v>1</v>
      </c>
      <c r="C997" s="84">
        <v>41477</v>
      </c>
    </row>
    <row r="998" spans="1:3" ht="15.75" customHeight="1">
      <c r="A998" s="61" t="s">
        <v>383</v>
      </c>
      <c r="B998" s="60">
        <v>4</v>
      </c>
      <c r="C998" s="84">
        <v>41477</v>
      </c>
    </row>
    <row r="999" spans="1:3" ht="15.75" customHeight="1">
      <c r="A999" s="61" t="s">
        <v>257</v>
      </c>
      <c r="B999" s="60">
        <v>1</v>
      </c>
      <c r="C999" s="84">
        <v>41478</v>
      </c>
    </row>
    <row r="1000" spans="1:3" ht="15.75" customHeight="1">
      <c r="A1000" s="61" t="s">
        <v>228</v>
      </c>
      <c r="B1000" s="60">
        <v>5</v>
      </c>
      <c r="C1000" s="84">
        <v>41478</v>
      </c>
    </row>
    <row r="1001" spans="1:3" ht="15.75" customHeight="1">
      <c r="A1001" s="61" t="s">
        <v>408</v>
      </c>
      <c r="B1001" s="60">
        <v>1</v>
      </c>
      <c r="C1001" s="84">
        <v>41478</v>
      </c>
    </row>
    <row r="1002" spans="1:3" ht="15.75" customHeight="1">
      <c r="A1002" s="61" t="s">
        <v>406</v>
      </c>
      <c r="B1002" s="60">
        <v>1</v>
      </c>
      <c r="C1002" s="84">
        <v>41478</v>
      </c>
    </row>
    <row r="1003" spans="1:3">
      <c r="A1003" s="61" t="s">
        <v>261</v>
      </c>
      <c r="B1003" s="60">
        <v>1</v>
      </c>
      <c r="C1003" s="84">
        <v>41478</v>
      </c>
    </row>
    <row r="1004" spans="1:3">
      <c r="A1004" s="61" t="s">
        <v>401</v>
      </c>
      <c r="B1004" s="60">
        <v>1</v>
      </c>
      <c r="C1004" s="84">
        <v>41478</v>
      </c>
    </row>
    <row r="1005" spans="1:3">
      <c r="A1005" s="61" t="s">
        <v>389</v>
      </c>
      <c r="B1005" s="60">
        <v>2</v>
      </c>
      <c r="C1005" s="84">
        <v>41479</v>
      </c>
    </row>
    <row r="1006" spans="1:3">
      <c r="A1006" s="61" t="s">
        <v>397</v>
      </c>
      <c r="B1006" s="60">
        <v>1</v>
      </c>
      <c r="C1006" s="84">
        <v>41479</v>
      </c>
    </row>
    <row r="1007" spans="1:3">
      <c r="A1007" s="61" t="s">
        <v>390</v>
      </c>
      <c r="B1007" s="60">
        <v>3</v>
      </c>
      <c r="C1007" s="84">
        <v>41479</v>
      </c>
    </row>
    <row r="1008" spans="1:3">
      <c r="A1008" s="61" t="s">
        <v>278</v>
      </c>
      <c r="B1008" s="60">
        <v>3</v>
      </c>
      <c r="C1008" s="84">
        <v>41479</v>
      </c>
    </row>
    <row r="1009" spans="1:3">
      <c r="A1009" s="61" t="s">
        <v>257</v>
      </c>
      <c r="B1009" s="60">
        <v>1</v>
      </c>
      <c r="C1009" s="84">
        <v>41480</v>
      </c>
    </row>
    <row r="1010" spans="1:3">
      <c r="A1010" s="61" t="s">
        <v>383</v>
      </c>
      <c r="B1010" s="60">
        <v>4</v>
      </c>
      <c r="C1010" s="84">
        <v>41480</v>
      </c>
    </row>
    <row r="1011" spans="1:3">
      <c r="A1011" s="61" t="s">
        <v>454</v>
      </c>
      <c r="B1011" s="60">
        <v>1</v>
      </c>
      <c r="C1011" s="84">
        <v>41480</v>
      </c>
    </row>
    <row r="1012" spans="1:3">
      <c r="A1012" s="61" t="s">
        <v>389</v>
      </c>
      <c r="B1012" s="60">
        <v>2</v>
      </c>
      <c r="C1012" s="84">
        <v>41480</v>
      </c>
    </row>
    <row r="1013" spans="1:3">
      <c r="A1013" s="61" t="s">
        <v>397</v>
      </c>
      <c r="B1013" s="60">
        <v>2</v>
      </c>
      <c r="C1013" s="84">
        <v>41481</v>
      </c>
    </row>
    <row r="1014" spans="1:3">
      <c r="A1014" s="61" t="s">
        <v>285</v>
      </c>
      <c r="B1014" s="60">
        <v>1</v>
      </c>
      <c r="C1014" s="84">
        <v>41481</v>
      </c>
    </row>
    <row r="1015" spans="1:3">
      <c r="A1015" s="61" t="s">
        <v>278</v>
      </c>
      <c r="B1015" s="60">
        <v>1</v>
      </c>
      <c r="C1015" s="84">
        <v>41481</v>
      </c>
    </row>
    <row r="1016" spans="1:3">
      <c r="A1016" s="61" t="s">
        <v>297</v>
      </c>
      <c r="B1016" s="60">
        <v>1</v>
      </c>
      <c r="C1016" s="84">
        <v>41481</v>
      </c>
    </row>
    <row r="1017" spans="1:3">
      <c r="A1017" s="61" t="s">
        <v>383</v>
      </c>
      <c r="B1017" s="60">
        <v>4</v>
      </c>
      <c r="C1017" s="84">
        <v>41481</v>
      </c>
    </row>
    <row r="1018" spans="1:3">
      <c r="A1018" s="61" t="s">
        <v>389</v>
      </c>
      <c r="B1018" s="60">
        <v>2</v>
      </c>
      <c r="C1018" s="84">
        <v>41481</v>
      </c>
    </row>
    <row r="1019" spans="1:3">
      <c r="A1019" s="61" t="s">
        <v>278</v>
      </c>
      <c r="B1019" s="60">
        <v>1</v>
      </c>
      <c r="C1019" s="84">
        <v>41484</v>
      </c>
    </row>
    <row r="1020" spans="1:3">
      <c r="A1020" s="61" t="s">
        <v>457</v>
      </c>
      <c r="B1020" s="60">
        <v>57</v>
      </c>
      <c r="C1020" s="84">
        <v>41484</v>
      </c>
    </row>
    <row r="1021" spans="1:3">
      <c r="A1021" s="61" t="s">
        <v>350</v>
      </c>
      <c r="B1021" s="60">
        <v>53</v>
      </c>
      <c r="C1021" s="84">
        <v>41484</v>
      </c>
    </row>
    <row r="1022" spans="1:3">
      <c r="A1022" s="61" t="s">
        <v>294</v>
      </c>
      <c r="B1022" s="60">
        <v>52</v>
      </c>
      <c r="C1022" s="84">
        <v>41484</v>
      </c>
    </row>
    <row r="1023" spans="1:3">
      <c r="A1023" s="63" t="s">
        <v>368</v>
      </c>
      <c r="B1023" s="60">
        <v>52</v>
      </c>
      <c r="C1023" s="84">
        <v>41484</v>
      </c>
    </row>
    <row r="1024" spans="1:3">
      <c r="A1024" s="61" t="s">
        <v>257</v>
      </c>
      <c r="B1024" s="60">
        <v>1</v>
      </c>
      <c r="C1024" s="84">
        <v>41484</v>
      </c>
    </row>
    <row r="1025" spans="1:3">
      <c r="A1025" s="61" t="s">
        <v>367</v>
      </c>
      <c r="B1025" s="60">
        <v>5</v>
      </c>
      <c r="C1025" s="84">
        <v>41484</v>
      </c>
    </row>
    <row r="1026" spans="1:3">
      <c r="A1026" s="61" t="s">
        <v>249</v>
      </c>
      <c r="B1026" s="60">
        <v>20</v>
      </c>
      <c r="C1026" s="84">
        <v>41484</v>
      </c>
    </row>
    <row r="1027" spans="1:3">
      <c r="A1027" s="61" t="s">
        <v>250</v>
      </c>
      <c r="B1027" s="60">
        <v>20</v>
      </c>
      <c r="C1027" s="84">
        <v>41484</v>
      </c>
    </row>
    <row r="1028" spans="1:3">
      <c r="A1028" s="61" t="s">
        <v>433</v>
      </c>
      <c r="B1028" s="60">
        <v>20</v>
      </c>
      <c r="C1028" s="84">
        <v>41484</v>
      </c>
    </row>
    <row r="1029" spans="1:3">
      <c r="A1029" s="61" t="s">
        <v>360</v>
      </c>
      <c r="B1029" s="60">
        <v>40</v>
      </c>
      <c r="C1029" s="84">
        <v>41484</v>
      </c>
    </row>
    <row r="1030" spans="1:3">
      <c r="A1030" s="61" t="s">
        <v>454</v>
      </c>
      <c r="B1030" s="60">
        <v>0.25</v>
      </c>
      <c r="C1030" s="84">
        <v>41485</v>
      </c>
    </row>
    <row r="1031" spans="1:3">
      <c r="A1031" s="61" t="s">
        <v>278</v>
      </c>
      <c r="B1031" s="60">
        <v>1</v>
      </c>
      <c r="C1031" s="84">
        <v>41485</v>
      </c>
    </row>
    <row r="1032" spans="1:3">
      <c r="A1032" s="61" t="s">
        <v>444</v>
      </c>
      <c r="B1032" s="60">
        <v>2</v>
      </c>
      <c r="C1032" s="84">
        <v>41485</v>
      </c>
    </row>
    <row r="1033" spans="1:3">
      <c r="A1033" s="61" t="s">
        <v>417</v>
      </c>
      <c r="B1033" s="60">
        <v>2</v>
      </c>
      <c r="C1033" s="84">
        <v>41485</v>
      </c>
    </row>
    <row r="1034" spans="1:3">
      <c r="A1034" s="61" t="s">
        <v>237</v>
      </c>
      <c r="B1034" s="60">
        <v>8</v>
      </c>
      <c r="C1034" s="84">
        <v>41456</v>
      </c>
    </row>
    <row r="1035" spans="1:3">
      <c r="A1035" s="61" t="s">
        <v>356</v>
      </c>
      <c r="B1035" s="60">
        <v>55</v>
      </c>
      <c r="C1035" s="84">
        <v>41460</v>
      </c>
    </row>
    <row r="1036" spans="1:3">
      <c r="A1036" s="61" t="s">
        <v>306</v>
      </c>
      <c r="B1036" s="60">
        <v>5</v>
      </c>
      <c r="C1036" s="84">
        <v>41460</v>
      </c>
    </row>
    <row r="1037" spans="1:3">
      <c r="A1037" s="61" t="s">
        <v>356</v>
      </c>
      <c r="B1037" s="60">
        <v>40</v>
      </c>
      <c r="C1037" s="84">
        <v>41464</v>
      </c>
    </row>
    <row r="1038" spans="1:3">
      <c r="A1038" s="61" t="s">
        <v>222</v>
      </c>
      <c r="B1038" s="60">
        <v>3.7</v>
      </c>
      <c r="C1038" s="84">
        <v>41466</v>
      </c>
    </row>
    <row r="1039" spans="1:3">
      <c r="A1039" s="61" t="s">
        <v>243</v>
      </c>
      <c r="B1039" s="60">
        <v>35</v>
      </c>
      <c r="C1039" s="84">
        <v>41466</v>
      </c>
    </row>
    <row r="1040" spans="1:3">
      <c r="A1040" s="61" t="s">
        <v>237</v>
      </c>
      <c r="B1040" s="60">
        <v>15</v>
      </c>
      <c r="C1040" s="84">
        <v>41466</v>
      </c>
    </row>
    <row r="1041" spans="1:3">
      <c r="A1041" s="61" t="s">
        <v>217</v>
      </c>
      <c r="B1041" s="60">
        <v>1</v>
      </c>
      <c r="C1041" s="84">
        <v>41470</v>
      </c>
    </row>
    <row r="1042" spans="1:3">
      <c r="A1042" s="61" t="s">
        <v>223</v>
      </c>
      <c r="B1042" s="60">
        <v>3.75</v>
      </c>
      <c r="C1042" s="84">
        <v>41470</v>
      </c>
    </row>
    <row r="1043" spans="1:3">
      <c r="A1043" s="61" t="s">
        <v>227</v>
      </c>
      <c r="B1043" s="60">
        <v>5</v>
      </c>
      <c r="C1043" s="84">
        <v>41470</v>
      </c>
    </row>
    <row r="1044" spans="1:3">
      <c r="A1044" s="61" t="s">
        <v>356</v>
      </c>
      <c r="B1044" s="60">
        <v>40</v>
      </c>
      <c r="C1044" s="84">
        <v>41470</v>
      </c>
    </row>
    <row r="1045" spans="1:3">
      <c r="A1045" s="61" t="s">
        <v>358</v>
      </c>
      <c r="B1045" s="60">
        <v>8</v>
      </c>
      <c r="C1045" s="84">
        <v>41471</v>
      </c>
    </row>
    <row r="1046" spans="1:3">
      <c r="A1046" s="61" t="s">
        <v>356</v>
      </c>
      <c r="B1046" s="60">
        <v>60</v>
      </c>
      <c r="C1046" s="84">
        <v>41471</v>
      </c>
    </row>
    <row r="1047" spans="1:3">
      <c r="A1047" s="61" t="s">
        <v>311</v>
      </c>
      <c r="B1047" s="60">
        <v>1</v>
      </c>
      <c r="C1047" s="84">
        <v>41472</v>
      </c>
    </row>
    <row r="1048" spans="1:3">
      <c r="A1048" s="61" t="s">
        <v>356</v>
      </c>
      <c r="B1048" s="60">
        <v>20</v>
      </c>
      <c r="C1048" s="84">
        <v>41472</v>
      </c>
    </row>
    <row r="1049" spans="1:3">
      <c r="A1049" s="61" t="s">
        <v>227</v>
      </c>
      <c r="B1049" s="60">
        <v>5</v>
      </c>
      <c r="C1049" s="84">
        <v>41472</v>
      </c>
    </row>
    <row r="1050" spans="1:3">
      <c r="A1050" s="61" t="s">
        <v>426</v>
      </c>
      <c r="B1050" s="60">
        <v>1</v>
      </c>
      <c r="C1050" s="84">
        <v>41478</v>
      </c>
    </row>
    <row r="1051" spans="1:3">
      <c r="A1051" s="61" t="s">
        <v>356</v>
      </c>
      <c r="B1051" s="60">
        <v>60</v>
      </c>
      <c r="C1051" s="84">
        <v>41486</v>
      </c>
    </row>
    <row r="1052" spans="1:3">
      <c r="A1052" s="61" t="s">
        <v>228</v>
      </c>
      <c r="B1052" s="60">
        <v>5</v>
      </c>
      <c r="C1052" s="84">
        <v>41486</v>
      </c>
    </row>
    <row r="1053" spans="1:3">
      <c r="A1053" s="61" t="s">
        <v>323</v>
      </c>
      <c r="B1053" s="60">
        <v>1</v>
      </c>
      <c r="C1053" s="84">
        <v>41472</v>
      </c>
    </row>
    <row r="1054" spans="1:3">
      <c r="A1054" s="61" t="s">
        <v>306</v>
      </c>
      <c r="B1054" s="60">
        <v>4</v>
      </c>
      <c r="C1054" s="84">
        <v>41472</v>
      </c>
    </row>
    <row r="1055" spans="1:3">
      <c r="A1055" s="61" t="s">
        <v>356</v>
      </c>
      <c r="B1055" s="60">
        <v>50</v>
      </c>
      <c r="C1055" s="84">
        <v>41473</v>
      </c>
    </row>
    <row r="1056" spans="1:3">
      <c r="A1056" s="61" t="s">
        <v>306</v>
      </c>
      <c r="B1056" s="60">
        <v>4</v>
      </c>
      <c r="C1056" s="84">
        <v>41473</v>
      </c>
    </row>
    <row r="1057" spans="1:3">
      <c r="A1057" s="61" t="s">
        <v>230</v>
      </c>
      <c r="B1057" s="60">
        <v>2</v>
      </c>
      <c r="C1057" s="84">
        <v>41474</v>
      </c>
    </row>
    <row r="1058" spans="1:3">
      <c r="A1058" s="61" t="s">
        <v>306</v>
      </c>
      <c r="B1058" s="60">
        <v>6</v>
      </c>
      <c r="C1058" s="84">
        <v>41474</v>
      </c>
    </row>
    <row r="1059" spans="1:3">
      <c r="A1059" s="61" t="s">
        <v>311</v>
      </c>
      <c r="B1059" s="60">
        <v>1</v>
      </c>
      <c r="C1059" s="84">
        <v>41477</v>
      </c>
    </row>
    <row r="1060" spans="1:3">
      <c r="A1060" s="61" t="s">
        <v>356</v>
      </c>
      <c r="B1060" s="60">
        <v>110</v>
      </c>
      <c r="C1060" s="84">
        <v>41477</v>
      </c>
    </row>
    <row r="1061" spans="1:3">
      <c r="A1061" s="61" t="s">
        <v>356</v>
      </c>
      <c r="B1061" s="60">
        <v>15</v>
      </c>
      <c r="C1061" s="84">
        <v>41478</v>
      </c>
    </row>
    <row r="1062" spans="1:3">
      <c r="A1062" s="61" t="s">
        <v>237</v>
      </c>
      <c r="B1062" s="60">
        <v>5</v>
      </c>
      <c r="C1062" s="84">
        <v>41479</v>
      </c>
    </row>
    <row r="1063" spans="1:3">
      <c r="A1063" s="61" t="s">
        <v>412</v>
      </c>
      <c r="B1063" s="60">
        <v>2.5</v>
      </c>
      <c r="C1063" s="84">
        <v>41457</v>
      </c>
    </row>
    <row r="1064" spans="1:3">
      <c r="A1064" s="61" t="s">
        <v>412</v>
      </c>
      <c r="B1064" s="60">
        <v>3.5</v>
      </c>
      <c r="C1064" s="84">
        <v>41458</v>
      </c>
    </row>
    <row r="1065" spans="1:3">
      <c r="A1065" s="61" t="s">
        <v>412</v>
      </c>
      <c r="B1065" s="60">
        <v>2</v>
      </c>
      <c r="C1065" s="84">
        <v>41459</v>
      </c>
    </row>
    <row r="1066" spans="1:3">
      <c r="A1066" s="61" t="s">
        <v>412</v>
      </c>
      <c r="B1066" s="60">
        <v>1.8</v>
      </c>
      <c r="C1066" s="84">
        <v>41460</v>
      </c>
    </row>
    <row r="1067" spans="1:3">
      <c r="A1067" s="61" t="s">
        <v>412</v>
      </c>
      <c r="B1067" s="60">
        <v>2.8</v>
      </c>
      <c r="C1067" s="84">
        <v>41464</v>
      </c>
    </row>
    <row r="1068" spans="1:3">
      <c r="A1068" s="61" t="s">
        <v>412</v>
      </c>
      <c r="B1068" s="60">
        <v>2.8</v>
      </c>
      <c r="C1068" s="84">
        <v>41465</v>
      </c>
    </row>
    <row r="1069" spans="1:3">
      <c r="A1069" s="61" t="s">
        <v>412</v>
      </c>
      <c r="B1069" s="60">
        <v>2.8</v>
      </c>
      <c r="C1069" s="84">
        <v>41466</v>
      </c>
    </row>
    <row r="1070" spans="1:3">
      <c r="A1070" s="61" t="s">
        <v>412</v>
      </c>
      <c r="B1070" s="60">
        <v>3</v>
      </c>
      <c r="C1070" s="84">
        <v>41467</v>
      </c>
    </row>
    <row r="1071" spans="1:3">
      <c r="A1071" s="61" t="s">
        <v>412</v>
      </c>
      <c r="B1071" s="60">
        <v>3</v>
      </c>
      <c r="C1071" s="84">
        <v>41468</v>
      </c>
    </row>
    <row r="1072" spans="1:3">
      <c r="A1072" s="61" t="s">
        <v>412</v>
      </c>
      <c r="B1072" s="60">
        <v>3.8</v>
      </c>
      <c r="C1072" s="84">
        <v>41471</v>
      </c>
    </row>
    <row r="1073" spans="1:3">
      <c r="A1073" s="61" t="s">
        <v>412</v>
      </c>
      <c r="B1073" s="60">
        <v>4</v>
      </c>
      <c r="C1073" s="84">
        <v>41472</v>
      </c>
    </row>
    <row r="1074" spans="1:3">
      <c r="A1074" s="61" t="s">
        <v>412</v>
      </c>
      <c r="B1074" s="60">
        <v>3.8</v>
      </c>
      <c r="C1074" s="84">
        <v>41473</v>
      </c>
    </row>
    <row r="1075" spans="1:3">
      <c r="A1075" s="61" t="s">
        <v>412</v>
      </c>
      <c r="B1075" s="60">
        <v>4.3</v>
      </c>
      <c r="C1075" s="84">
        <v>41474</v>
      </c>
    </row>
    <row r="1076" spans="1:3">
      <c r="A1076" s="61" t="s">
        <v>412</v>
      </c>
      <c r="B1076" s="60">
        <v>4.8</v>
      </c>
      <c r="C1076" s="84">
        <v>41477</v>
      </c>
    </row>
    <row r="1077" spans="1:3">
      <c r="A1077" s="61" t="s">
        <v>412</v>
      </c>
      <c r="B1077" s="60">
        <v>3.8</v>
      </c>
      <c r="C1077" s="84">
        <v>41478</v>
      </c>
    </row>
    <row r="1078" spans="1:3">
      <c r="A1078" s="61" t="s">
        <v>412</v>
      </c>
      <c r="B1078" s="60">
        <v>4.5</v>
      </c>
      <c r="C1078" s="84">
        <v>41479</v>
      </c>
    </row>
    <row r="1079" spans="1:3">
      <c r="A1079" s="61" t="s">
        <v>412</v>
      </c>
      <c r="B1079" s="60">
        <v>4</v>
      </c>
      <c r="C1079" s="84">
        <v>41480</v>
      </c>
    </row>
    <row r="1080" spans="1:3">
      <c r="A1080" s="61" t="s">
        <v>412</v>
      </c>
      <c r="B1080" s="60">
        <v>3.3</v>
      </c>
      <c r="C1080" s="84">
        <v>41481</v>
      </c>
    </row>
    <row r="1081" spans="1:3">
      <c r="A1081" s="61" t="s">
        <v>412</v>
      </c>
      <c r="B1081" s="60">
        <v>3.5</v>
      </c>
      <c r="C1081" s="84">
        <v>41484</v>
      </c>
    </row>
    <row r="1082" spans="1:3">
      <c r="A1082" s="61" t="s">
        <v>412</v>
      </c>
      <c r="B1082" s="60">
        <v>3.3</v>
      </c>
      <c r="C1082" s="84">
        <v>41485</v>
      </c>
    </row>
    <row r="1083" spans="1:3">
      <c r="A1083" s="61" t="s">
        <v>412</v>
      </c>
      <c r="B1083" s="60">
        <v>1.8</v>
      </c>
      <c r="C1083" s="84">
        <v>41486</v>
      </c>
    </row>
    <row r="1084" spans="1:3">
      <c r="A1084" s="61" t="s">
        <v>310</v>
      </c>
      <c r="B1084" s="60">
        <v>1</v>
      </c>
      <c r="C1084" s="84">
        <v>41487</v>
      </c>
    </row>
    <row r="1085" spans="1:3">
      <c r="A1085" s="61" t="s">
        <v>230</v>
      </c>
      <c r="B1085" s="60">
        <v>2</v>
      </c>
      <c r="C1085" s="84">
        <v>41487</v>
      </c>
    </row>
    <row r="1086" spans="1:3">
      <c r="A1086" s="61" t="s">
        <v>356</v>
      </c>
      <c r="B1086" s="60">
        <v>50</v>
      </c>
      <c r="C1086" s="84">
        <v>41487</v>
      </c>
    </row>
    <row r="1087" spans="1:3">
      <c r="A1087" s="61" t="s">
        <v>306</v>
      </c>
      <c r="B1087" s="60">
        <v>6</v>
      </c>
      <c r="C1087" s="84">
        <v>41487</v>
      </c>
    </row>
    <row r="1088" spans="1:3">
      <c r="A1088" s="61" t="s">
        <v>306</v>
      </c>
      <c r="B1088" s="60">
        <v>35</v>
      </c>
      <c r="C1088" s="84">
        <v>41487</v>
      </c>
    </row>
    <row r="1089" spans="1:8">
      <c r="A1089" s="61" t="s">
        <v>324</v>
      </c>
      <c r="B1089" s="60">
        <v>4</v>
      </c>
      <c r="C1089" s="84">
        <v>41487</v>
      </c>
    </row>
    <row r="1090" spans="1:8">
      <c r="A1090" s="61" t="s">
        <v>272</v>
      </c>
      <c r="B1090" s="60">
        <v>1</v>
      </c>
      <c r="C1090" s="84">
        <v>41487</v>
      </c>
    </row>
    <row r="1091" spans="1:8">
      <c r="A1091" s="61" t="s">
        <v>297</v>
      </c>
      <c r="B1091" s="60">
        <v>2</v>
      </c>
      <c r="C1091" s="84">
        <v>41487</v>
      </c>
    </row>
    <row r="1092" spans="1:8">
      <c r="A1092" s="61" t="s">
        <v>356</v>
      </c>
      <c r="B1092" s="60">
        <v>80</v>
      </c>
      <c r="C1092" s="84">
        <v>41487</v>
      </c>
      <c r="H1092" s="56" t="s">
        <v>462</v>
      </c>
    </row>
    <row r="1093" spans="1:8">
      <c r="A1093" s="61" t="s">
        <v>333</v>
      </c>
      <c r="B1093" s="60">
        <v>2</v>
      </c>
      <c r="C1093" s="84">
        <v>41487</v>
      </c>
    </row>
    <row r="1094" spans="1:8">
      <c r="A1094" s="61" t="s">
        <v>312</v>
      </c>
      <c r="B1094" s="60">
        <v>20</v>
      </c>
      <c r="C1094" s="84">
        <v>41487</v>
      </c>
    </row>
    <row r="1095" spans="1:8">
      <c r="A1095" s="61" t="s">
        <v>237</v>
      </c>
      <c r="B1095" s="60">
        <v>20</v>
      </c>
      <c r="C1095" s="84">
        <v>41487</v>
      </c>
    </row>
    <row r="1096" spans="1:8">
      <c r="A1096" s="61" t="s">
        <v>434</v>
      </c>
      <c r="B1096" s="60">
        <v>56</v>
      </c>
      <c r="C1096" s="84">
        <v>41487</v>
      </c>
    </row>
    <row r="1097" spans="1:8">
      <c r="A1097" s="61" t="s">
        <v>227</v>
      </c>
      <c r="B1097" s="60">
        <v>5</v>
      </c>
      <c r="C1097" s="84">
        <v>41487</v>
      </c>
    </row>
    <row r="1098" spans="1:8">
      <c r="A1098" s="61" t="s">
        <v>356</v>
      </c>
      <c r="B1098" s="60">
        <v>185</v>
      </c>
      <c r="C1098" s="84">
        <v>41487</v>
      </c>
    </row>
    <row r="1099" spans="1:8">
      <c r="A1099" s="61" t="s">
        <v>297</v>
      </c>
      <c r="B1099" s="60">
        <v>22</v>
      </c>
      <c r="C1099" s="84">
        <v>41487</v>
      </c>
    </row>
    <row r="1100" spans="1:8">
      <c r="A1100" s="61" t="s">
        <v>226</v>
      </c>
      <c r="B1100" s="60">
        <v>5</v>
      </c>
      <c r="C1100" s="84">
        <v>41487</v>
      </c>
    </row>
    <row r="1101" spans="1:8">
      <c r="A1101" s="61" t="s">
        <v>369</v>
      </c>
      <c r="B1101" s="60">
        <v>1</v>
      </c>
      <c r="C1101" s="84">
        <v>41487</v>
      </c>
    </row>
    <row r="1102" spans="1:8">
      <c r="A1102" s="61" t="s">
        <v>379</v>
      </c>
      <c r="B1102" s="60">
        <v>1</v>
      </c>
      <c r="C1102" s="84">
        <v>41487</v>
      </c>
    </row>
    <row r="1103" spans="1:8">
      <c r="A1103" s="61" t="s">
        <v>444</v>
      </c>
      <c r="B1103" s="60">
        <v>5</v>
      </c>
      <c r="C1103" s="84">
        <v>41487</v>
      </c>
    </row>
    <row r="1104" spans="1:8">
      <c r="A1104" s="61" t="s">
        <v>348</v>
      </c>
      <c r="B1104" s="60">
        <v>1</v>
      </c>
      <c r="C1104" s="84">
        <v>41488</v>
      </c>
    </row>
    <row r="1105" spans="1:3">
      <c r="A1105" s="61" t="s">
        <v>296</v>
      </c>
      <c r="B1105" s="60">
        <v>1</v>
      </c>
      <c r="C1105" s="84">
        <v>41488</v>
      </c>
    </row>
    <row r="1106" spans="1:3">
      <c r="A1106" s="61" t="s">
        <v>324</v>
      </c>
      <c r="B1106" s="60">
        <v>6</v>
      </c>
      <c r="C1106" s="84">
        <v>41488</v>
      </c>
    </row>
    <row r="1107" spans="1:3">
      <c r="A1107" s="61" t="s">
        <v>237</v>
      </c>
      <c r="B1107" s="60">
        <v>5</v>
      </c>
      <c r="C1107" s="84">
        <v>41488</v>
      </c>
    </row>
    <row r="1108" spans="1:3">
      <c r="A1108" s="61" t="s">
        <v>305</v>
      </c>
      <c r="B1108" s="60">
        <v>1</v>
      </c>
      <c r="C1108" s="84">
        <v>41488</v>
      </c>
    </row>
    <row r="1109" spans="1:3">
      <c r="A1109" s="61" t="s">
        <v>356</v>
      </c>
      <c r="B1109" s="60">
        <v>40</v>
      </c>
      <c r="C1109" s="84">
        <v>41488</v>
      </c>
    </row>
    <row r="1110" spans="1:3">
      <c r="A1110" s="61" t="s">
        <v>227</v>
      </c>
      <c r="B1110" s="60">
        <v>5</v>
      </c>
      <c r="C1110" s="84">
        <v>41488</v>
      </c>
    </row>
    <row r="1111" spans="1:3">
      <c r="A1111" s="61" t="s">
        <v>356</v>
      </c>
      <c r="B1111" s="60">
        <v>60</v>
      </c>
      <c r="C1111" s="84">
        <v>41488</v>
      </c>
    </row>
    <row r="1112" spans="1:3">
      <c r="A1112" s="61" t="s">
        <v>309</v>
      </c>
      <c r="B1112" s="60">
        <v>4</v>
      </c>
      <c r="C1112" s="84">
        <v>41488</v>
      </c>
    </row>
    <row r="1113" spans="1:3">
      <c r="A1113" s="61" t="s">
        <v>306</v>
      </c>
      <c r="B1113" s="60">
        <v>1</v>
      </c>
      <c r="C1113" s="84">
        <v>41488</v>
      </c>
    </row>
    <row r="1114" spans="1:3">
      <c r="A1114" s="61" t="s">
        <v>217</v>
      </c>
      <c r="B1114" s="60">
        <v>1</v>
      </c>
      <c r="C1114" s="84">
        <v>41488</v>
      </c>
    </row>
    <row r="1115" spans="1:3">
      <c r="A1115" s="61" t="s">
        <v>240</v>
      </c>
      <c r="B1115" s="60">
        <v>16</v>
      </c>
      <c r="C1115" s="84">
        <v>41488</v>
      </c>
    </row>
    <row r="1116" spans="1:3">
      <c r="A1116" s="61" t="s">
        <v>288</v>
      </c>
      <c r="B1116" s="60">
        <v>8</v>
      </c>
      <c r="C1116" s="84">
        <v>41488</v>
      </c>
    </row>
    <row r="1117" spans="1:3">
      <c r="A1117" s="61" t="s">
        <v>239</v>
      </c>
      <c r="B1117" s="60">
        <v>8</v>
      </c>
      <c r="C1117" s="84">
        <v>41489</v>
      </c>
    </row>
    <row r="1118" spans="1:3">
      <c r="A1118" s="61" t="s">
        <v>217</v>
      </c>
      <c r="B1118" s="60">
        <v>1</v>
      </c>
      <c r="C1118" s="84">
        <v>41489</v>
      </c>
    </row>
    <row r="1119" spans="1:3">
      <c r="A1119" s="61" t="s">
        <v>222</v>
      </c>
      <c r="B1119" s="60">
        <v>3.75</v>
      </c>
      <c r="C1119" s="84">
        <v>41489</v>
      </c>
    </row>
    <row r="1120" spans="1:3">
      <c r="A1120" s="61" t="s">
        <v>227</v>
      </c>
      <c r="B1120" s="60">
        <v>5</v>
      </c>
      <c r="C1120" s="84">
        <v>41489</v>
      </c>
    </row>
    <row r="1121" spans="1:3">
      <c r="A1121" s="61" t="s">
        <v>356</v>
      </c>
      <c r="B1121" s="60">
        <v>110</v>
      </c>
      <c r="C1121" s="84">
        <v>41489</v>
      </c>
    </row>
    <row r="1122" spans="1:3">
      <c r="A1122" s="61" t="s">
        <v>240</v>
      </c>
      <c r="B1122" s="60">
        <v>8</v>
      </c>
      <c r="C1122" s="84">
        <v>41489</v>
      </c>
    </row>
    <row r="1123" spans="1:3">
      <c r="A1123" s="61" t="s">
        <v>241</v>
      </c>
      <c r="B1123" s="60">
        <v>12</v>
      </c>
      <c r="C1123" s="84">
        <v>41489</v>
      </c>
    </row>
    <row r="1124" spans="1:3">
      <c r="A1124" s="61" t="s">
        <v>356</v>
      </c>
      <c r="B1124" s="60">
        <v>40</v>
      </c>
      <c r="C1124" s="84">
        <v>41490</v>
      </c>
    </row>
    <row r="1125" spans="1:3">
      <c r="A1125" s="61" t="s">
        <v>458</v>
      </c>
      <c r="B1125" s="60">
        <v>1</v>
      </c>
      <c r="C1125" s="84">
        <v>41490</v>
      </c>
    </row>
    <row r="1126" spans="1:3">
      <c r="A1126" s="61" t="s">
        <v>306</v>
      </c>
      <c r="B1126" s="60">
        <v>6</v>
      </c>
      <c r="C1126" s="84">
        <v>41490</v>
      </c>
    </row>
    <row r="1127" spans="1:3">
      <c r="A1127" s="61" t="s">
        <v>217</v>
      </c>
      <c r="B1127" s="60">
        <v>1</v>
      </c>
      <c r="C1127" s="84">
        <v>41491</v>
      </c>
    </row>
    <row r="1128" spans="1:3">
      <c r="A1128" s="61" t="s">
        <v>356</v>
      </c>
      <c r="B1128" s="60">
        <v>75</v>
      </c>
      <c r="C1128" s="84">
        <v>41491</v>
      </c>
    </row>
    <row r="1129" spans="1:3">
      <c r="A1129" s="61" t="s">
        <v>233</v>
      </c>
      <c r="B1129" s="60">
        <v>6</v>
      </c>
      <c r="C1129" s="84">
        <v>41491</v>
      </c>
    </row>
    <row r="1130" spans="1:3">
      <c r="A1130" s="61" t="s">
        <v>270</v>
      </c>
      <c r="B1130" s="60">
        <v>1</v>
      </c>
      <c r="C1130" s="84">
        <v>41491</v>
      </c>
    </row>
    <row r="1131" spans="1:3">
      <c r="A1131" s="61" t="s">
        <v>253</v>
      </c>
      <c r="B1131" s="60">
        <v>20</v>
      </c>
      <c r="C1131" s="84">
        <v>41491</v>
      </c>
    </row>
    <row r="1132" spans="1:3">
      <c r="A1132" s="61" t="s">
        <v>429</v>
      </c>
      <c r="B1132" s="60">
        <v>1</v>
      </c>
      <c r="C1132" s="84">
        <v>41491</v>
      </c>
    </row>
    <row r="1133" spans="1:3">
      <c r="A1133" s="61" t="s">
        <v>228</v>
      </c>
      <c r="B1133" s="60">
        <v>5</v>
      </c>
      <c r="C1133" s="84">
        <v>41491</v>
      </c>
    </row>
    <row r="1134" spans="1:3">
      <c r="A1134" s="61" t="s">
        <v>227</v>
      </c>
      <c r="B1134" s="60">
        <v>5</v>
      </c>
      <c r="C1134" s="84">
        <v>41491</v>
      </c>
    </row>
    <row r="1135" spans="1:3">
      <c r="A1135" s="61" t="s">
        <v>222</v>
      </c>
      <c r="B1135" s="60">
        <v>5</v>
      </c>
      <c r="C1135" s="84">
        <v>41491</v>
      </c>
    </row>
    <row r="1136" spans="1:3">
      <c r="A1136" s="61" t="s">
        <v>223</v>
      </c>
      <c r="B1136" s="60">
        <v>5</v>
      </c>
      <c r="C1136" s="84">
        <v>41491</v>
      </c>
    </row>
    <row r="1137" spans="1:3">
      <c r="A1137" s="61" t="s">
        <v>356</v>
      </c>
      <c r="B1137" s="60">
        <v>25</v>
      </c>
      <c r="C1137" s="84">
        <v>41491</v>
      </c>
    </row>
    <row r="1138" spans="1:3">
      <c r="A1138" s="61" t="s">
        <v>428</v>
      </c>
      <c r="B1138" s="60">
        <v>1</v>
      </c>
      <c r="C1138" s="84">
        <v>41492</v>
      </c>
    </row>
    <row r="1139" spans="1:3">
      <c r="A1139" s="61" t="s">
        <v>460</v>
      </c>
      <c r="B1139" s="60">
        <v>34</v>
      </c>
      <c r="C1139" s="84">
        <v>41492</v>
      </c>
    </row>
    <row r="1140" spans="1:3">
      <c r="A1140" s="61" t="s">
        <v>240</v>
      </c>
      <c r="B1140" s="60">
        <v>88</v>
      </c>
      <c r="C1140" s="84">
        <v>41492</v>
      </c>
    </row>
    <row r="1141" spans="1:3">
      <c r="A1141" s="61" t="s">
        <v>241</v>
      </c>
      <c r="B1141" s="60">
        <v>24</v>
      </c>
      <c r="C1141" s="84">
        <v>41492</v>
      </c>
    </row>
    <row r="1142" spans="1:3">
      <c r="A1142" s="61" t="s">
        <v>353</v>
      </c>
      <c r="B1142" s="60">
        <v>24</v>
      </c>
      <c r="C1142" s="84">
        <v>41492</v>
      </c>
    </row>
    <row r="1143" spans="1:3">
      <c r="A1143" s="61" t="s">
        <v>220</v>
      </c>
      <c r="B1143" s="60">
        <v>5</v>
      </c>
      <c r="C1143" s="84">
        <v>41492</v>
      </c>
    </row>
    <row r="1144" spans="1:3">
      <c r="A1144" s="61" t="s">
        <v>227</v>
      </c>
      <c r="B1144" s="60">
        <v>5</v>
      </c>
      <c r="C1144" s="84">
        <v>41492</v>
      </c>
    </row>
    <row r="1145" spans="1:3">
      <c r="A1145" s="61" t="s">
        <v>271</v>
      </c>
      <c r="B1145" s="60">
        <v>1</v>
      </c>
      <c r="C1145" s="84">
        <v>41492</v>
      </c>
    </row>
    <row r="1146" spans="1:3">
      <c r="A1146" s="61" t="s">
        <v>270</v>
      </c>
      <c r="B1146" s="60">
        <v>2</v>
      </c>
      <c r="C1146" s="84">
        <v>41492</v>
      </c>
    </row>
    <row r="1147" spans="1:3">
      <c r="A1147" s="61" t="s">
        <v>332</v>
      </c>
      <c r="B1147" s="60">
        <v>2</v>
      </c>
      <c r="C1147" s="84">
        <v>41492</v>
      </c>
    </row>
    <row r="1148" spans="1:3">
      <c r="A1148" s="61" t="s">
        <v>308</v>
      </c>
      <c r="B1148" s="60">
        <v>9</v>
      </c>
      <c r="C1148" s="84">
        <v>41492</v>
      </c>
    </row>
    <row r="1149" spans="1:3">
      <c r="A1149" s="61" t="s">
        <v>335</v>
      </c>
      <c r="B1149" s="56">
        <v>1</v>
      </c>
      <c r="C1149" s="84">
        <v>41492</v>
      </c>
    </row>
    <row r="1150" spans="1:3">
      <c r="A1150" s="61" t="s">
        <v>217</v>
      </c>
      <c r="B1150" s="60">
        <v>1</v>
      </c>
      <c r="C1150" s="84">
        <v>41492</v>
      </c>
    </row>
    <row r="1151" spans="1:3">
      <c r="A1151" s="61" t="s">
        <v>356</v>
      </c>
      <c r="B1151" s="60">
        <v>30</v>
      </c>
      <c r="C1151" s="84">
        <v>41492</v>
      </c>
    </row>
    <row r="1152" spans="1:3">
      <c r="A1152" s="61" t="s">
        <v>401</v>
      </c>
      <c r="B1152" s="60">
        <v>1</v>
      </c>
      <c r="C1152" s="84">
        <v>41492</v>
      </c>
    </row>
    <row r="1153" spans="1:3">
      <c r="A1153" s="61" t="s">
        <v>389</v>
      </c>
      <c r="B1153" s="60">
        <v>2</v>
      </c>
      <c r="C1153" s="84">
        <v>41492</v>
      </c>
    </row>
    <row r="1154" spans="1:3">
      <c r="A1154" s="61" t="s">
        <v>257</v>
      </c>
      <c r="B1154" s="60">
        <v>2</v>
      </c>
      <c r="C1154" s="84">
        <v>41492</v>
      </c>
    </row>
    <row r="1155" spans="1:3">
      <c r="A1155" s="61" t="s">
        <v>454</v>
      </c>
      <c r="B1155" s="60">
        <v>0.5</v>
      </c>
      <c r="C1155" s="84">
        <v>41492</v>
      </c>
    </row>
    <row r="1156" spans="1:3">
      <c r="A1156" s="61" t="s">
        <v>247</v>
      </c>
      <c r="B1156" s="60">
        <v>1</v>
      </c>
      <c r="C1156" s="84">
        <v>41492</v>
      </c>
    </row>
    <row r="1157" spans="1:3">
      <c r="A1157" s="61" t="s">
        <v>444</v>
      </c>
      <c r="B1157" s="60">
        <v>5</v>
      </c>
      <c r="C1157" s="84">
        <v>41492</v>
      </c>
    </row>
    <row r="1158" spans="1:3">
      <c r="A1158" s="61" t="s">
        <v>241</v>
      </c>
      <c r="B1158" s="60">
        <v>6</v>
      </c>
      <c r="C1158" s="84">
        <v>41493</v>
      </c>
    </row>
    <row r="1159" spans="1:3">
      <c r="A1159" s="61" t="s">
        <v>243</v>
      </c>
      <c r="B1159" s="60">
        <v>6</v>
      </c>
      <c r="C1159" s="84">
        <v>41493</v>
      </c>
    </row>
    <row r="1160" spans="1:3">
      <c r="A1160" s="61" t="s">
        <v>237</v>
      </c>
      <c r="B1160" s="60">
        <v>4</v>
      </c>
      <c r="C1160" s="84">
        <v>41493</v>
      </c>
    </row>
    <row r="1161" spans="1:3">
      <c r="A1161" s="61" t="s">
        <v>278</v>
      </c>
      <c r="B1161" s="60">
        <v>1</v>
      </c>
      <c r="C1161" s="84">
        <v>41493</v>
      </c>
    </row>
    <row r="1162" spans="1:3">
      <c r="A1162" s="61" t="s">
        <v>383</v>
      </c>
      <c r="B1162" s="60">
        <v>2</v>
      </c>
      <c r="C1162" s="84">
        <v>41493</v>
      </c>
    </row>
    <row r="1163" spans="1:3">
      <c r="A1163" s="61" t="s">
        <v>266</v>
      </c>
      <c r="B1163" s="60">
        <v>1</v>
      </c>
      <c r="C1163" s="84">
        <v>41493</v>
      </c>
    </row>
    <row r="1164" spans="1:3">
      <c r="A1164" s="61" t="s">
        <v>378</v>
      </c>
      <c r="B1164" s="60">
        <v>5</v>
      </c>
      <c r="C1164" s="84">
        <v>41493</v>
      </c>
    </row>
    <row r="1165" spans="1:3">
      <c r="A1165" s="61" t="s">
        <v>389</v>
      </c>
      <c r="B1165" s="60">
        <v>1</v>
      </c>
      <c r="C1165" s="84">
        <v>41493</v>
      </c>
    </row>
    <row r="1166" spans="1:3">
      <c r="A1166" s="61" t="s">
        <v>356</v>
      </c>
      <c r="B1166" s="60">
        <v>80</v>
      </c>
      <c r="C1166" s="84">
        <v>41493</v>
      </c>
    </row>
    <row r="1167" spans="1:3">
      <c r="A1167" s="61" t="s">
        <v>348</v>
      </c>
      <c r="B1167" s="60">
        <v>1</v>
      </c>
      <c r="C1167" s="84">
        <v>41493</v>
      </c>
    </row>
    <row r="1168" spans="1:3">
      <c r="A1168" s="61" t="s">
        <v>255</v>
      </c>
      <c r="B1168" s="60">
        <v>6</v>
      </c>
      <c r="C1168" s="84">
        <v>41493</v>
      </c>
    </row>
    <row r="1169" spans="1:3">
      <c r="A1169" s="61" t="s">
        <v>444</v>
      </c>
      <c r="B1169" s="60">
        <v>1</v>
      </c>
      <c r="C1169" s="84">
        <v>41493</v>
      </c>
    </row>
    <row r="1170" spans="1:3">
      <c r="A1170" s="61" t="s">
        <v>227</v>
      </c>
      <c r="B1170" s="60">
        <v>5</v>
      </c>
      <c r="C1170" s="84">
        <v>41493</v>
      </c>
    </row>
    <row r="1171" spans="1:3">
      <c r="A1171" s="61" t="s">
        <v>306</v>
      </c>
      <c r="B1171" s="60">
        <v>40</v>
      </c>
      <c r="C1171" s="84">
        <v>41493</v>
      </c>
    </row>
    <row r="1172" spans="1:3">
      <c r="A1172" s="61" t="s">
        <v>323</v>
      </c>
      <c r="B1172" s="60">
        <v>1</v>
      </c>
      <c r="C1172" s="84">
        <v>41493</v>
      </c>
    </row>
    <row r="1173" spans="1:3">
      <c r="A1173" s="61" t="s">
        <v>356</v>
      </c>
      <c r="B1173" s="60">
        <v>10</v>
      </c>
      <c r="C1173" s="84">
        <v>41494</v>
      </c>
    </row>
    <row r="1174" spans="1:3">
      <c r="A1174" s="61" t="s">
        <v>296</v>
      </c>
      <c r="B1174" s="60">
        <v>1</v>
      </c>
      <c r="C1174" s="84">
        <v>41494</v>
      </c>
    </row>
    <row r="1175" spans="1:3">
      <c r="A1175" s="61" t="s">
        <v>348</v>
      </c>
      <c r="B1175" s="60">
        <v>1</v>
      </c>
      <c r="C1175" s="84">
        <v>41494</v>
      </c>
    </row>
    <row r="1176" spans="1:3">
      <c r="A1176" s="61" t="s">
        <v>379</v>
      </c>
      <c r="B1176" s="60">
        <v>1</v>
      </c>
      <c r="C1176" s="84">
        <v>41494</v>
      </c>
    </row>
    <row r="1177" spans="1:3">
      <c r="A1177" s="61" t="s">
        <v>281</v>
      </c>
      <c r="B1177" s="60">
        <v>1</v>
      </c>
      <c r="C1177" s="84">
        <v>41494</v>
      </c>
    </row>
    <row r="1178" spans="1:3">
      <c r="A1178" s="61" t="s">
        <v>227</v>
      </c>
      <c r="B1178" s="60">
        <v>5</v>
      </c>
      <c r="C1178" s="84">
        <v>41494</v>
      </c>
    </row>
    <row r="1179" spans="1:3">
      <c r="A1179" s="61" t="s">
        <v>222</v>
      </c>
      <c r="B1179" s="60">
        <v>5</v>
      </c>
      <c r="C1179" s="84">
        <v>41494</v>
      </c>
    </row>
    <row r="1180" spans="1:3">
      <c r="A1180" s="61" t="s">
        <v>226</v>
      </c>
      <c r="B1180" s="60">
        <v>5</v>
      </c>
      <c r="C1180" s="84">
        <v>41494</v>
      </c>
    </row>
    <row r="1181" spans="1:3">
      <c r="A1181" s="61" t="s">
        <v>237</v>
      </c>
      <c r="B1181" s="60">
        <v>20</v>
      </c>
      <c r="C1181" s="84">
        <v>41494</v>
      </c>
    </row>
    <row r="1182" spans="1:3">
      <c r="A1182" s="61" t="s">
        <v>434</v>
      </c>
      <c r="B1182" s="60">
        <v>8</v>
      </c>
      <c r="C1182" s="84">
        <v>41494</v>
      </c>
    </row>
    <row r="1183" spans="1:3">
      <c r="A1183" s="61" t="s">
        <v>278</v>
      </c>
      <c r="B1183" s="60">
        <v>2</v>
      </c>
      <c r="C1183" s="84">
        <v>41494</v>
      </c>
    </row>
    <row r="1184" spans="1:3">
      <c r="A1184" s="61" t="s">
        <v>383</v>
      </c>
      <c r="B1184" s="60">
        <v>4</v>
      </c>
      <c r="C1184" s="84">
        <v>41494</v>
      </c>
    </row>
    <row r="1185" spans="1:3" ht="14.25" customHeight="1">
      <c r="A1185" s="61" t="s">
        <v>276</v>
      </c>
      <c r="B1185" s="60">
        <v>1</v>
      </c>
      <c r="C1185" s="84">
        <v>41494</v>
      </c>
    </row>
    <row r="1186" spans="1:3">
      <c r="A1186" s="61" t="s">
        <v>400</v>
      </c>
      <c r="B1186" s="60">
        <v>2</v>
      </c>
      <c r="C1186" s="84">
        <v>41494</v>
      </c>
    </row>
    <row r="1187" spans="1:3">
      <c r="A1187" s="61" t="s">
        <v>392</v>
      </c>
      <c r="B1187" s="60">
        <v>1</v>
      </c>
      <c r="C1187" s="84">
        <v>41494</v>
      </c>
    </row>
    <row r="1188" spans="1:3">
      <c r="A1188" s="61" t="s">
        <v>356</v>
      </c>
      <c r="B1188" s="60">
        <v>20</v>
      </c>
      <c r="C1188" s="84">
        <v>41495</v>
      </c>
    </row>
    <row r="1189" spans="1:3">
      <c r="A1189" s="61" t="s">
        <v>356</v>
      </c>
      <c r="B1189" s="60">
        <v>50</v>
      </c>
      <c r="C1189" s="59">
        <v>41496</v>
      </c>
    </row>
    <row r="1190" spans="1:3">
      <c r="A1190" s="61" t="s">
        <v>324</v>
      </c>
      <c r="B1190" s="60">
        <v>65</v>
      </c>
      <c r="C1190" s="59">
        <v>41496</v>
      </c>
    </row>
    <row r="1191" spans="1:3">
      <c r="A1191" s="61" t="s">
        <v>271</v>
      </c>
      <c r="B1191" s="60">
        <v>1</v>
      </c>
      <c r="C1191" s="59">
        <v>41496</v>
      </c>
    </row>
    <row r="1192" spans="1:3">
      <c r="A1192" s="61" t="s">
        <v>463</v>
      </c>
      <c r="B1192" s="60">
        <v>40</v>
      </c>
      <c r="C1192" s="59">
        <v>41498</v>
      </c>
    </row>
    <row r="1193" spans="1:3">
      <c r="A1193" s="61" t="s">
        <v>464</v>
      </c>
      <c r="B1193" s="60">
        <v>5</v>
      </c>
      <c r="C1193" s="59">
        <v>41498</v>
      </c>
    </row>
    <row r="1194" spans="1:3">
      <c r="A1194" s="61" t="s">
        <v>465</v>
      </c>
      <c r="B1194" s="60">
        <v>1</v>
      </c>
      <c r="C1194" s="59">
        <v>41498</v>
      </c>
    </row>
    <row r="1195" spans="1:3">
      <c r="A1195" s="61" t="s">
        <v>356</v>
      </c>
      <c r="B1195" s="60">
        <v>40</v>
      </c>
      <c r="C1195" s="59">
        <v>41499</v>
      </c>
    </row>
    <row r="1196" spans="1:3">
      <c r="A1196" s="61" t="s">
        <v>371</v>
      </c>
      <c r="B1196" s="60">
        <v>1</v>
      </c>
      <c r="C1196" s="59">
        <v>41499</v>
      </c>
    </row>
    <row r="1197" spans="1:3">
      <c r="A1197" s="61" t="s">
        <v>370</v>
      </c>
      <c r="B1197" s="60">
        <v>1</v>
      </c>
      <c r="C1197" s="59">
        <v>41499</v>
      </c>
    </row>
    <row r="1198" spans="1:3">
      <c r="A1198" s="61" t="s">
        <v>466</v>
      </c>
      <c r="B1198" s="60">
        <v>1</v>
      </c>
      <c r="C1198" s="59">
        <v>41500</v>
      </c>
    </row>
    <row r="1199" spans="1:3">
      <c r="A1199" s="61" t="s">
        <v>467</v>
      </c>
      <c r="B1199" s="60">
        <v>1</v>
      </c>
      <c r="C1199" s="59">
        <v>41500</v>
      </c>
    </row>
    <row r="1200" spans="1:3">
      <c r="A1200" s="61" t="s">
        <v>464</v>
      </c>
      <c r="B1200" s="60">
        <v>5</v>
      </c>
      <c r="C1200" s="59">
        <v>41500</v>
      </c>
    </row>
    <row r="1201" spans="1:3">
      <c r="A1201" s="61" t="s">
        <v>222</v>
      </c>
      <c r="B1201" s="60">
        <v>5</v>
      </c>
      <c r="C1201" s="59">
        <v>41500</v>
      </c>
    </row>
    <row r="1202" spans="1:3">
      <c r="A1202" s="61" t="s">
        <v>463</v>
      </c>
      <c r="B1202" s="60">
        <v>30</v>
      </c>
      <c r="C1202" s="59">
        <v>41500</v>
      </c>
    </row>
    <row r="1203" spans="1:3">
      <c r="A1203" s="61" t="s">
        <v>356</v>
      </c>
      <c r="B1203" s="60">
        <v>40</v>
      </c>
      <c r="C1203" s="59">
        <v>41500</v>
      </c>
    </row>
    <row r="1204" spans="1:3">
      <c r="A1204" s="61" t="s">
        <v>369</v>
      </c>
      <c r="B1204" s="60">
        <v>1</v>
      </c>
      <c r="C1204" s="59">
        <v>41502</v>
      </c>
    </row>
    <row r="1205" spans="1:3">
      <c r="A1205" s="61" t="s">
        <v>348</v>
      </c>
      <c r="B1205" s="60">
        <v>1</v>
      </c>
      <c r="C1205" s="59">
        <v>41502</v>
      </c>
    </row>
    <row r="1206" spans="1:3">
      <c r="A1206" s="61" t="s">
        <v>264</v>
      </c>
      <c r="B1206" s="60">
        <v>1</v>
      </c>
      <c r="C1206" s="59">
        <v>41482</v>
      </c>
    </row>
    <row r="1207" spans="1:3">
      <c r="A1207" s="61" t="s">
        <v>385</v>
      </c>
      <c r="B1207" s="60">
        <v>2</v>
      </c>
      <c r="C1207" s="59">
        <v>41503</v>
      </c>
    </row>
    <row r="1208" spans="1:3">
      <c r="A1208" s="61" t="s">
        <v>386</v>
      </c>
      <c r="B1208" s="60">
        <v>2</v>
      </c>
      <c r="C1208" s="59">
        <v>41503</v>
      </c>
    </row>
    <row r="1209" spans="1:3">
      <c r="A1209" s="61" t="s">
        <v>296</v>
      </c>
      <c r="B1209" s="60">
        <v>2</v>
      </c>
      <c r="C1209" s="59">
        <v>41504</v>
      </c>
    </row>
    <row r="1210" spans="1:3">
      <c r="A1210" s="61" t="s">
        <v>356</v>
      </c>
      <c r="B1210" s="60">
        <v>40</v>
      </c>
      <c r="C1210" s="59">
        <v>41504</v>
      </c>
    </row>
    <row r="1211" spans="1:3">
      <c r="A1211" s="61" t="s">
        <v>227</v>
      </c>
      <c r="B1211" s="60">
        <v>300</v>
      </c>
      <c r="C1211" s="59">
        <v>41504</v>
      </c>
    </row>
    <row r="1212" spans="1:3">
      <c r="A1212" s="61" t="s">
        <v>296</v>
      </c>
      <c r="B1212" s="60">
        <v>2</v>
      </c>
      <c r="C1212" s="59">
        <v>41505</v>
      </c>
    </row>
    <row r="1213" spans="1:3">
      <c r="A1213" s="61" t="s">
        <v>222</v>
      </c>
      <c r="B1213" s="60">
        <v>5</v>
      </c>
      <c r="C1213" s="59">
        <v>41505</v>
      </c>
    </row>
    <row r="1214" spans="1:3">
      <c r="A1214" s="61" t="s">
        <v>227</v>
      </c>
      <c r="B1214" s="60">
        <v>5</v>
      </c>
      <c r="C1214" s="59">
        <v>41506</v>
      </c>
    </row>
    <row r="1215" spans="1:3">
      <c r="A1215" s="61" t="s">
        <v>217</v>
      </c>
      <c r="B1215" s="60">
        <v>1</v>
      </c>
      <c r="C1215" s="59">
        <v>41506</v>
      </c>
    </row>
    <row r="1216" spans="1:3">
      <c r="A1216" s="61" t="s">
        <v>356</v>
      </c>
      <c r="B1216" s="60">
        <v>40</v>
      </c>
      <c r="C1216" s="59">
        <v>41506</v>
      </c>
    </row>
    <row r="1217" spans="1:3">
      <c r="A1217" s="61" t="s">
        <v>458</v>
      </c>
      <c r="B1217" s="60">
        <v>1</v>
      </c>
      <c r="C1217" s="59">
        <v>41506</v>
      </c>
    </row>
    <row r="1218" spans="1:3">
      <c r="A1218" s="61" t="s">
        <v>306</v>
      </c>
      <c r="B1218" s="60">
        <v>20</v>
      </c>
      <c r="C1218" s="59">
        <v>41507</v>
      </c>
    </row>
    <row r="1219" spans="1:3">
      <c r="A1219" s="61" t="s">
        <v>398</v>
      </c>
      <c r="B1219" s="60">
        <v>1</v>
      </c>
      <c r="C1219" s="59">
        <v>41507</v>
      </c>
    </row>
    <row r="1220" spans="1:3">
      <c r="A1220" s="61" t="s">
        <v>348</v>
      </c>
      <c r="B1220" s="60">
        <v>1</v>
      </c>
      <c r="C1220" s="59">
        <v>41507</v>
      </c>
    </row>
    <row r="1221" spans="1:3">
      <c r="A1221" s="61" t="s">
        <v>226</v>
      </c>
      <c r="B1221" s="60">
        <v>5</v>
      </c>
      <c r="C1221" s="59">
        <v>41508</v>
      </c>
    </row>
    <row r="1222" spans="1:3">
      <c r="A1222" s="61" t="s">
        <v>305</v>
      </c>
      <c r="B1222" s="60">
        <v>20</v>
      </c>
      <c r="C1222" s="59">
        <v>41508</v>
      </c>
    </row>
    <row r="1223" spans="1:3">
      <c r="A1223" s="61" t="s">
        <v>348</v>
      </c>
      <c r="B1223" s="60">
        <v>1</v>
      </c>
      <c r="C1223" s="59">
        <v>41508</v>
      </c>
    </row>
    <row r="1224" spans="1:3">
      <c r="A1224" s="61" t="s">
        <v>222</v>
      </c>
      <c r="B1224" s="60">
        <v>5</v>
      </c>
      <c r="C1224" s="59">
        <v>41508</v>
      </c>
    </row>
    <row r="1225" spans="1:3">
      <c r="A1225" s="61" t="s">
        <v>217</v>
      </c>
      <c r="B1225" s="60">
        <v>1</v>
      </c>
      <c r="C1225" s="59">
        <v>41508</v>
      </c>
    </row>
    <row r="1226" spans="1:3">
      <c r="A1226" s="61" t="s">
        <v>227</v>
      </c>
      <c r="B1226" s="60">
        <v>5</v>
      </c>
      <c r="C1226" s="59">
        <v>41508</v>
      </c>
    </row>
    <row r="1227" spans="1:3">
      <c r="A1227" s="61" t="s">
        <v>379</v>
      </c>
      <c r="B1227" s="60">
        <v>1</v>
      </c>
      <c r="C1227" s="59">
        <v>41509</v>
      </c>
    </row>
    <row r="1228" spans="1:3">
      <c r="A1228" s="61" t="s">
        <v>222</v>
      </c>
      <c r="B1228" s="60">
        <v>5</v>
      </c>
      <c r="C1228" s="59">
        <v>41509</v>
      </c>
    </row>
    <row r="1229" spans="1:3">
      <c r="A1229" s="61" t="s">
        <v>444</v>
      </c>
      <c r="B1229" s="60">
        <v>70</v>
      </c>
      <c r="C1229" s="59">
        <v>41509</v>
      </c>
    </row>
    <row r="1230" spans="1:3">
      <c r="A1230" s="61" t="s">
        <v>369</v>
      </c>
      <c r="B1230" s="60">
        <v>1</v>
      </c>
      <c r="C1230" s="59">
        <v>41512</v>
      </c>
    </row>
    <row r="1231" spans="1:3">
      <c r="A1231" s="61" t="s">
        <v>227</v>
      </c>
      <c r="B1231" s="60">
        <v>5</v>
      </c>
      <c r="C1231" s="59">
        <v>41512</v>
      </c>
    </row>
    <row r="1232" spans="1:3">
      <c r="A1232" s="61" t="s">
        <v>238</v>
      </c>
      <c r="B1232" s="60">
        <v>20</v>
      </c>
      <c r="C1232" s="59">
        <v>41512</v>
      </c>
    </row>
    <row r="1233" spans="1:3">
      <c r="A1233" s="61" t="s">
        <v>306</v>
      </c>
      <c r="B1233" s="60">
        <v>4</v>
      </c>
      <c r="C1233" s="59">
        <v>41512</v>
      </c>
    </row>
    <row r="1234" spans="1:3">
      <c r="A1234" s="61" t="s">
        <v>305</v>
      </c>
      <c r="B1234" s="60">
        <v>1</v>
      </c>
      <c r="C1234" s="59">
        <v>41512</v>
      </c>
    </row>
    <row r="1235" spans="1:3">
      <c r="A1235" s="61" t="s">
        <v>305</v>
      </c>
      <c r="B1235" s="60">
        <v>3</v>
      </c>
      <c r="C1235" s="59">
        <v>41514</v>
      </c>
    </row>
    <row r="1236" spans="1:3">
      <c r="A1236" s="61" t="s">
        <v>306</v>
      </c>
      <c r="B1236" s="60">
        <v>3</v>
      </c>
      <c r="C1236" s="59">
        <v>41514</v>
      </c>
    </row>
    <row r="1237" spans="1:3">
      <c r="A1237" s="61" t="s">
        <v>324</v>
      </c>
      <c r="B1237" s="60">
        <v>3</v>
      </c>
      <c r="C1237" s="59">
        <v>41514</v>
      </c>
    </row>
    <row r="1238" spans="1:3">
      <c r="A1238" s="61" t="s">
        <v>297</v>
      </c>
      <c r="B1238" s="60">
        <v>2</v>
      </c>
      <c r="C1238" s="59">
        <v>41514</v>
      </c>
    </row>
    <row r="1239" spans="1:3">
      <c r="A1239" s="61" t="s">
        <v>444</v>
      </c>
      <c r="B1239" s="60">
        <v>60</v>
      </c>
      <c r="C1239" s="59">
        <v>41514</v>
      </c>
    </row>
    <row r="1240" spans="1:3">
      <c r="A1240" s="61" t="s">
        <v>237</v>
      </c>
      <c r="B1240" s="60">
        <v>24</v>
      </c>
      <c r="C1240" s="59">
        <v>41514</v>
      </c>
    </row>
    <row r="1241" spans="1:3">
      <c r="A1241" s="61" t="s">
        <v>227</v>
      </c>
      <c r="B1241" s="60">
        <v>5</v>
      </c>
      <c r="C1241" s="59">
        <v>41514</v>
      </c>
    </row>
    <row r="1242" spans="1:3">
      <c r="A1242" s="61" t="s">
        <v>222</v>
      </c>
      <c r="B1242" s="56">
        <v>5</v>
      </c>
      <c r="C1242" s="59">
        <v>41514</v>
      </c>
    </row>
    <row r="1243" spans="1:3">
      <c r="A1243" s="61" t="s">
        <v>348</v>
      </c>
      <c r="B1243" s="60">
        <v>1</v>
      </c>
      <c r="C1243" s="59">
        <v>41514</v>
      </c>
    </row>
    <row r="1244" spans="1:3">
      <c r="A1244" s="61" t="s">
        <v>217</v>
      </c>
      <c r="B1244" s="60">
        <v>1</v>
      </c>
      <c r="C1244" s="59">
        <v>41514</v>
      </c>
    </row>
    <row r="1245" spans="1:3">
      <c r="A1245" s="61" t="s">
        <v>356</v>
      </c>
      <c r="B1245" s="60">
        <v>60</v>
      </c>
      <c r="C1245" s="59">
        <v>41515</v>
      </c>
    </row>
    <row r="1246" spans="1:3">
      <c r="A1246" s="61" t="s">
        <v>458</v>
      </c>
      <c r="B1246" s="60">
        <v>1</v>
      </c>
      <c r="C1246" s="59">
        <v>41515</v>
      </c>
    </row>
    <row r="1247" spans="1:3">
      <c r="A1247" s="61" t="s">
        <v>226</v>
      </c>
      <c r="B1247" s="60">
        <v>5</v>
      </c>
      <c r="C1247" s="59">
        <v>41515</v>
      </c>
    </row>
    <row r="1248" spans="1:3">
      <c r="A1248" s="61" t="s">
        <v>227</v>
      </c>
      <c r="B1248" s="60">
        <v>5</v>
      </c>
      <c r="C1248" s="59">
        <v>41515</v>
      </c>
    </row>
    <row r="1249" spans="1:3">
      <c r="A1249" s="61" t="s">
        <v>312</v>
      </c>
      <c r="B1249" s="60">
        <v>24</v>
      </c>
      <c r="C1249" s="59">
        <v>41515</v>
      </c>
    </row>
    <row r="1250" spans="1:3">
      <c r="A1250" s="61" t="s">
        <v>272</v>
      </c>
      <c r="B1250" s="60">
        <v>1</v>
      </c>
      <c r="C1250" s="59">
        <v>41516</v>
      </c>
    </row>
    <row r="1251" spans="1:3">
      <c r="A1251" s="61" t="s">
        <v>305</v>
      </c>
      <c r="B1251" s="60">
        <v>7</v>
      </c>
      <c r="C1251" s="59">
        <v>41516</v>
      </c>
    </row>
    <row r="1252" spans="1:3">
      <c r="A1252" s="61" t="s">
        <v>306</v>
      </c>
      <c r="B1252" s="60">
        <v>5</v>
      </c>
      <c r="C1252" s="59">
        <v>41516</v>
      </c>
    </row>
    <row r="1253" spans="1:3">
      <c r="A1253" s="61" t="s">
        <v>297</v>
      </c>
      <c r="B1253" s="60">
        <v>3</v>
      </c>
      <c r="C1253" s="59">
        <v>41516</v>
      </c>
    </row>
    <row r="1254" spans="1:3">
      <c r="A1254" s="61" t="s">
        <v>356</v>
      </c>
      <c r="B1254" s="60">
        <v>133</v>
      </c>
      <c r="C1254" s="59">
        <v>41517</v>
      </c>
    </row>
    <row r="1255" spans="1:3">
      <c r="A1255" s="61" t="s">
        <v>454</v>
      </c>
      <c r="B1255" s="60">
        <v>0.25</v>
      </c>
      <c r="C1255" s="59">
        <v>41514</v>
      </c>
    </row>
    <row r="1256" spans="1:3">
      <c r="A1256" s="61" t="s">
        <v>444</v>
      </c>
      <c r="B1256" s="60">
        <v>2</v>
      </c>
      <c r="C1256" s="59">
        <v>41514</v>
      </c>
    </row>
    <row r="1257" spans="1:3">
      <c r="A1257" s="61" t="s">
        <v>306</v>
      </c>
      <c r="B1257" s="60">
        <v>24</v>
      </c>
      <c r="C1257" s="59">
        <v>41514</v>
      </c>
    </row>
    <row r="1258" spans="1:3">
      <c r="A1258" s="61" t="s">
        <v>324</v>
      </c>
      <c r="B1258" s="60">
        <v>4</v>
      </c>
      <c r="C1258" s="59">
        <v>41514</v>
      </c>
    </row>
    <row r="1259" spans="1:3">
      <c r="A1259" s="61" t="s">
        <v>444</v>
      </c>
      <c r="B1259" s="60">
        <v>70</v>
      </c>
      <c r="C1259" s="59">
        <v>41514</v>
      </c>
    </row>
    <row r="1260" spans="1:3">
      <c r="A1260" s="61" t="s">
        <v>306</v>
      </c>
      <c r="B1260" s="60">
        <v>2</v>
      </c>
      <c r="C1260" s="59">
        <v>41514</v>
      </c>
    </row>
    <row r="1261" spans="1:3">
      <c r="A1261" s="61" t="s">
        <v>264</v>
      </c>
      <c r="B1261" s="60">
        <v>1</v>
      </c>
      <c r="C1261" s="59">
        <v>41511</v>
      </c>
    </row>
    <row r="1262" spans="1:3">
      <c r="A1262" s="61" t="s">
        <v>457</v>
      </c>
      <c r="B1262" s="60">
        <v>2</v>
      </c>
      <c r="C1262" s="59">
        <v>41511</v>
      </c>
    </row>
    <row r="1263" spans="1:3">
      <c r="A1263" s="61" t="s">
        <v>278</v>
      </c>
      <c r="B1263" s="60">
        <v>2</v>
      </c>
      <c r="C1263" s="59">
        <v>41502</v>
      </c>
    </row>
    <row r="1264" spans="1:3">
      <c r="A1264" s="61" t="s">
        <v>444</v>
      </c>
      <c r="B1264" s="60">
        <v>3</v>
      </c>
      <c r="C1264" s="59">
        <v>41502</v>
      </c>
    </row>
    <row r="1265" spans="1:3">
      <c r="A1265" s="61" t="s">
        <v>389</v>
      </c>
      <c r="B1265" s="60">
        <v>1</v>
      </c>
      <c r="C1265" s="59">
        <v>41502</v>
      </c>
    </row>
    <row r="1266" spans="1:3">
      <c r="A1266" s="61" t="s">
        <v>261</v>
      </c>
      <c r="B1266" s="60">
        <v>1</v>
      </c>
      <c r="C1266" s="59">
        <v>41502</v>
      </c>
    </row>
    <row r="1267" spans="1:3">
      <c r="A1267" s="61" t="s">
        <v>389</v>
      </c>
      <c r="B1267" s="60">
        <v>1</v>
      </c>
      <c r="C1267" s="59">
        <v>41504</v>
      </c>
    </row>
    <row r="1268" spans="1:3">
      <c r="A1268" s="61" t="s">
        <v>278</v>
      </c>
      <c r="B1268" s="60">
        <v>2</v>
      </c>
      <c r="C1268" s="59">
        <v>41505</v>
      </c>
    </row>
    <row r="1269" spans="1:3">
      <c r="A1269" s="61" t="s">
        <v>400</v>
      </c>
      <c r="B1269" s="60">
        <v>1</v>
      </c>
      <c r="C1269" s="59">
        <v>41505</v>
      </c>
    </row>
    <row r="1270" spans="1:3">
      <c r="A1270" s="61" t="s">
        <v>257</v>
      </c>
      <c r="B1270" s="60">
        <v>1</v>
      </c>
      <c r="C1270" s="59">
        <v>41505</v>
      </c>
    </row>
    <row r="1271" spans="1:3">
      <c r="A1271" s="61" t="s">
        <v>261</v>
      </c>
      <c r="B1271" s="60">
        <v>1</v>
      </c>
      <c r="C1271" s="59">
        <v>41505</v>
      </c>
    </row>
    <row r="1272" spans="1:3">
      <c r="A1272" s="61" t="s">
        <v>389</v>
      </c>
      <c r="B1272" s="60">
        <v>1</v>
      </c>
      <c r="C1272" s="59">
        <v>41505</v>
      </c>
    </row>
    <row r="1273" spans="1:3">
      <c r="A1273" s="61" t="s">
        <v>238</v>
      </c>
      <c r="B1273" s="60">
        <v>12</v>
      </c>
      <c r="C1273" s="59">
        <v>41505</v>
      </c>
    </row>
    <row r="1274" spans="1:3">
      <c r="A1274" s="61" t="s">
        <v>378</v>
      </c>
      <c r="B1274" s="60">
        <v>5</v>
      </c>
      <c r="C1274" s="59">
        <v>41505</v>
      </c>
    </row>
    <row r="1275" spans="1:3">
      <c r="A1275" s="61" t="s">
        <v>426</v>
      </c>
      <c r="B1275" s="60">
        <v>1</v>
      </c>
      <c r="C1275" s="59">
        <v>41506</v>
      </c>
    </row>
    <row r="1276" spans="1:3">
      <c r="A1276" s="61" t="s">
        <v>287</v>
      </c>
      <c r="B1276" s="60">
        <v>2</v>
      </c>
      <c r="C1276" s="59">
        <v>41506</v>
      </c>
    </row>
    <row r="1277" spans="1:3">
      <c r="A1277" s="61" t="s">
        <v>383</v>
      </c>
      <c r="B1277" s="60">
        <v>2</v>
      </c>
      <c r="C1277" s="59">
        <v>41506</v>
      </c>
    </row>
    <row r="1278" spans="1:3">
      <c r="A1278" s="61" t="s">
        <v>389</v>
      </c>
      <c r="B1278" s="60">
        <v>1</v>
      </c>
      <c r="C1278" s="59">
        <v>41506</v>
      </c>
    </row>
    <row r="1279" spans="1:3">
      <c r="A1279" s="61" t="s">
        <v>287</v>
      </c>
      <c r="B1279" s="60">
        <v>2</v>
      </c>
      <c r="C1279" s="59">
        <v>41507</v>
      </c>
    </row>
    <row r="1280" spans="1:3">
      <c r="A1280" s="61" t="s">
        <v>247</v>
      </c>
      <c r="B1280" s="60">
        <v>1</v>
      </c>
      <c r="C1280" s="59">
        <v>41508</v>
      </c>
    </row>
    <row r="1281" spans="1:3">
      <c r="A1281" s="61" t="s">
        <v>433</v>
      </c>
      <c r="B1281" s="60">
        <v>32</v>
      </c>
      <c r="C1281" s="59">
        <v>41509</v>
      </c>
    </row>
    <row r="1282" spans="1:3">
      <c r="A1282" s="61" t="s">
        <v>294</v>
      </c>
      <c r="B1282" s="60">
        <v>40</v>
      </c>
      <c r="C1282" s="59">
        <v>41509</v>
      </c>
    </row>
    <row r="1283" spans="1:3">
      <c r="A1283" s="61" t="s">
        <v>367</v>
      </c>
      <c r="B1283" s="60">
        <v>4</v>
      </c>
      <c r="C1283" s="59">
        <v>41509</v>
      </c>
    </row>
    <row r="1284" spans="1:3">
      <c r="A1284" s="61" t="s">
        <v>375</v>
      </c>
      <c r="B1284" s="60">
        <v>4</v>
      </c>
      <c r="C1284" s="59">
        <v>41509</v>
      </c>
    </row>
    <row r="1285" spans="1:3">
      <c r="A1285" s="61" t="s">
        <v>368</v>
      </c>
      <c r="B1285" s="60">
        <v>40</v>
      </c>
      <c r="C1285" s="59">
        <v>41509</v>
      </c>
    </row>
    <row r="1286" spans="1:3">
      <c r="A1286" s="61" t="s">
        <v>276</v>
      </c>
      <c r="B1286" s="60">
        <v>1</v>
      </c>
      <c r="C1286" s="59">
        <v>41509</v>
      </c>
    </row>
    <row r="1287" spans="1:3">
      <c r="A1287" s="61" t="s">
        <v>411</v>
      </c>
      <c r="B1287" s="60">
        <v>1</v>
      </c>
      <c r="C1287" s="59">
        <v>41509</v>
      </c>
    </row>
    <row r="1288" spans="1:3">
      <c r="A1288" s="61" t="s">
        <v>389</v>
      </c>
      <c r="B1288" s="60">
        <v>1</v>
      </c>
      <c r="C1288" s="59">
        <v>41509</v>
      </c>
    </row>
    <row r="1289" spans="1:3">
      <c r="A1289" s="61" t="s">
        <v>278</v>
      </c>
      <c r="B1289" s="60">
        <v>2</v>
      </c>
      <c r="C1289" s="59">
        <v>41509</v>
      </c>
    </row>
    <row r="1290" spans="1:3">
      <c r="A1290" s="61" t="s">
        <v>444</v>
      </c>
      <c r="B1290" s="60">
        <v>10</v>
      </c>
      <c r="C1290" s="59">
        <v>41512</v>
      </c>
    </row>
    <row r="1291" spans="1:3">
      <c r="A1291" s="61" t="s">
        <v>400</v>
      </c>
      <c r="B1291" s="60">
        <v>1</v>
      </c>
      <c r="C1291" s="59">
        <v>41512</v>
      </c>
    </row>
    <row r="1292" spans="1:3">
      <c r="A1292" s="61" t="s">
        <v>426</v>
      </c>
      <c r="B1292" s="60">
        <v>1</v>
      </c>
      <c r="C1292" s="59">
        <v>41512</v>
      </c>
    </row>
    <row r="1293" spans="1:3">
      <c r="A1293" s="61" t="s">
        <v>278</v>
      </c>
      <c r="B1293" s="60">
        <v>1</v>
      </c>
      <c r="C1293" s="59">
        <v>41512</v>
      </c>
    </row>
    <row r="1294" spans="1:3">
      <c r="A1294" s="61" t="s">
        <v>262</v>
      </c>
      <c r="B1294" s="74">
        <v>1</v>
      </c>
      <c r="C1294" s="59">
        <v>41512</v>
      </c>
    </row>
    <row r="1295" spans="1:3">
      <c r="A1295" s="61" t="s">
        <v>297</v>
      </c>
      <c r="B1295" s="60">
        <v>1</v>
      </c>
      <c r="C1295" s="59">
        <v>41514</v>
      </c>
    </row>
    <row r="1296" spans="1:3">
      <c r="A1296" s="61" t="s">
        <v>468</v>
      </c>
      <c r="B1296" s="60">
        <v>5</v>
      </c>
      <c r="C1296" s="59">
        <v>41514</v>
      </c>
    </row>
    <row r="1297" spans="1:3">
      <c r="A1297" s="61" t="s">
        <v>262</v>
      </c>
      <c r="B1297" s="60">
        <v>1</v>
      </c>
      <c r="C1297" s="59">
        <v>41514</v>
      </c>
    </row>
    <row r="1298" spans="1:3">
      <c r="A1298" s="61" t="s">
        <v>257</v>
      </c>
      <c r="B1298" s="60">
        <v>1</v>
      </c>
      <c r="C1298" s="59">
        <v>41514</v>
      </c>
    </row>
    <row r="1299" spans="1:3">
      <c r="A1299" s="61" t="s">
        <v>257</v>
      </c>
      <c r="B1299" s="60">
        <v>2</v>
      </c>
      <c r="C1299" s="59">
        <v>41515</v>
      </c>
    </row>
    <row r="1300" spans="1:3">
      <c r="A1300" s="61" t="s">
        <v>444</v>
      </c>
      <c r="B1300" s="60">
        <v>1</v>
      </c>
      <c r="C1300" s="59">
        <v>41515</v>
      </c>
    </row>
    <row r="1301" spans="1:3">
      <c r="A1301" s="61" t="s">
        <v>233</v>
      </c>
      <c r="B1301" s="60">
        <v>4</v>
      </c>
      <c r="C1301" s="59">
        <v>41515</v>
      </c>
    </row>
    <row r="1302" spans="1:3">
      <c r="A1302" s="61" t="s">
        <v>389</v>
      </c>
      <c r="B1302" s="60">
        <v>1</v>
      </c>
      <c r="C1302" s="59">
        <v>41515</v>
      </c>
    </row>
    <row r="1303" spans="1:3">
      <c r="A1303" s="61" t="s">
        <v>409</v>
      </c>
      <c r="B1303" s="60">
        <v>1</v>
      </c>
      <c r="C1303" s="59">
        <v>41515</v>
      </c>
    </row>
    <row r="1304" spans="1:3">
      <c r="A1304" s="61" t="s">
        <v>383</v>
      </c>
      <c r="B1304" s="60">
        <v>2</v>
      </c>
      <c r="C1304" s="59">
        <v>41515</v>
      </c>
    </row>
    <row r="1305" spans="1:3">
      <c r="A1305" s="61" t="s">
        <v>444</v>
      </c>
      <c r="B1305" s="60">
        <v>5</v>
      </c>
      <c r="C1305" s="59">
        <v>41515</v>
      </c>
    </row>
    <row r="1306" spans="1:3">
      <c r="A1306" s="61" t="s">
        <v>328</v>
      </c>
      <c r="B1306" s="60">
        <v>1</v>
      </c>
      <c r="C1306" s="59">
        <v>41515</v>
      </c>
    </row>
    <row r="1307" spans="1:3">
      <c r="A1307" s="61" t="s">
        <v>383</v>
      </c>
      <c r="B1307" s="60">
        <v>2</v>
      </c>
      <c r="C1307" s="59">
        <v>41516</v>
      </c>
    </row>
    <row r="1308" spans="1:3">
      <c r="A1308" s="61" t="s">
        <v>389</v>
      </c>
      <c r="B1308" s="60">
        <v>2</v>
      </c>
      <c r="C1308" s="59">
        <v>41517</v>
      </c>
    </row>
    <row r="1309" spans="1:3">
      <c r="A1309" s="61" t="s">
        <v>433</v>
      </c>
      <c r="B1309" s="60">
        <v>32</v>
      </c>
      <c r="C1309" s="59">
        <v>41517</v>
      </c>
    </row>
    <row r="1310" spans="1:3">
      <c r="A1310" s="61" t="s">
        <v>356</v>
      </c>
      <c r="B1310" s="60">
        <v>130</v>
      </c>
      <c r="C1310" s="59">
        <v>41500</v>
      </c>
    </row>
    <row r="1311" spans="1:3">
      <c r="A1311" s="61" t="s">
        <v>291</v>
      </c>
      <c r="B1311" s="60">
        <v>1</v>
      </c>
      <c r="C1311" s="59">
        <v>41500</v>
      </c>
    </row>
    <row r="1312" spans="1:3">
      <c r="A1312" s="61" t="s">
        <v>223</v>
      </c>
      <c r="B1312" s="60">
        <v>3.75</v>
      </c>
      <c r="C1312" s="59">
        <v>41500</v>
      </c>
    </row>
    <row r="1313" spans="1:3">
      <c r="A1313" s="61" t="s">
        <v>356</v>
      </c>
      <c r="B1313" s="60">
        <v>130</v>
      </c>
      <c r="C1313" s="59">
        <v>41501</v>
      </c>
    </row>
    <row r="1314" spans="1:3">
      <c r="A1314" s="61" t="s">
        <v>348</v>
      </c>
      <c r="B1314" s="60">
        <v>1</v>
      </c>
      <c r="C1314" s="59">
        <v>41501</v>
      </c>
    </row>
    <row r="1315" spans="1:3">
      <c r="A1315" s="61" t="s">
        <v>226</v>
      </c>
      <c r="B1315" s="60">
        <v>5</v>
      </c>
      <c r="C1315" s="59">
        <v>41501</v>
      </c>
    </row>
    <row r="1316" spans="1:3">
      <c r="A1316" s="61" t="s">
        <v>217</v>
      </c>
      <c r="B1316" s="60">
        <v>1</v>
      </c>
      <c r="C1316" s="59">
        <v>41501</v>
      </c>
    </row>
    <row r="1317" spans="1:3">
      <c r="A1317" s="61" t="s">
        <v>457</v>
      </c>
      <c r="B1317" s="60">
        <v>50</v>
      </c>
      <c r="C1317" s="59">
        <v>41501</v>
      </c>
    </row>
    <row r="1318" spans="1:3">
      <c r="A1318" s="61" t="s">
        <v>294</v>
      </c>
      <c r="B1318" s="60">
        <v>10</v>
      </c>
      <c r="C1318" s="59">
        <v>41501</v>
      </c>
    </row>
    <row r="1319" spans="1:3">
      <c r="A1319" s="61" t="s">
        <v>368</v>
      </c>
      <c r="B1319" s="60">
        <v>10</v>
      </c>
      <c r="C1319" s="59">
        <v>41501</v>
      </c>
    </row>
    <row r="1320" spans="1:3">
      <c r="A1320" s="61" t="s">
        <v>367</v>
      </c>
      <c r="B1320" s="60">
        <v>1</v>
      </c>
      <c r="C1320" s="59">
        <v>41501</v>
      </c>
    </row>
    <row r="1321" spans="1:3">
      <c r="A1321" s="61" t="s">
        <v>300</v>
      </c>
      <c r="B1321" s="60">
        <v>1</v>
      </c>
      <c r="C1321" s="59">
        <v>41501</v>
      </c>
    </row>
    <row r="1322" spans="1:3">
      <c r="A1322" s="61" t="s">
        <v>356</v>
      </c>
      <c r="B1322" s="60">
        <v>30</v>
      </c>
      <c r="C1322" s="59">
        <v>41505</v>
      </c>
    </row>
    <row r="1323" spans="1:3">
      <c r="A1323" s="61" t="s">
        <v>356</v>
      </c>
      <c r="B1323" s="60">
        <v>40</v>
      </c>
      <c r="C1323" s="59">
        <v>41506</v>
      </c>
    </row>
    <row r="1324" spans="1:3">
      <c r="A1324" s="61" t="s">
        <v>278</v>
      </c>
      <c r="B1324" s="60">
        <v>1</v>
      </c>
      <c r="C1324" s="59">
        <v>41506</v>
      </c>
    </row>
    <row r="1325" spans="1:3">
      <c r="A1325" s="61" t="s">
        <v>356</v>
      </c>
      <c r="B1325" s="60">
        <v>80</v>
      </c>
      <c r="C1325" s="59">
        <v>41507</v>
      </c>
    </row>
    <row r="1326" spans="1:3">
      <c r="A1326" s="61" t="s">
        <v>333</v>
      </c>
      <c r="B1326" s="60">
        <v>1</v>
      </c>
      <c r="C1326" s="59">
        <v>41508</v>
      </c>
    </row>
    <row r="1327" spans="1:3">
      <c r="A1327" s="61" t="s">
        <v>237</v>
      </c>
      <c r="B1327" s="60">
        <v>10</v>
      </c>
      <c r="C1327" s="59">
        <v>41508</v>
      </c>
    </row>
    <row r="1328" spans="1:3">
      <c r="A1328" s="61" t="s">
        <v>356</v>
      </c>
      <c r="B1328" s="60">
        <v>50</v>
      </c>
      <c r="C1328" s="59">
        <v>41508</v>
      </c>
    </row>
    <row r="1329" spans="1:3">
      <c r="A1329" s="61" t="s">
        <v>460</v>
      </c>
      <c r="B1329" s="60">
        <v>50</v>
      </c>
      <c r="C1329" s="59">
        <v>41512</v>
      </c>
    </row>
    <row r="1330" spans="1:3">
      <c r="A1330" s="61" t="s">
        <v>219</v>
      </c>
      <c r="B1330" s="60">
        <v>5</v>
      </c>
      <c r="C1330" s="59">
        <v>41514</v>
      </c>
    </row>
    <row r="1331" spans="1:3">
      <c r="A1331" s="61" t="s">
        <v>227</v>
      </c>
      <c r="B1331" s="60">
        <v>5</v>
      </c>
      <c r="C1331" s="59">
        <v>41516</v>
      </c>
    </row>
    <row r="1332" spans="1:3">
      <c r="A1332" s="61" t="s">
        <v>217</v>
      </c>
      <c r="B1332" s="60">
        <v>10</v>
      </c>
      <c r="C1332" s="59">
        <v>41516</v>
      </c>
    </row>
    <row r="1333" spans="1:3">
      <c r="A1333" s="61" t="s">
        <v>444</v>
      </c>
      <c r="B1333" s="60">
        <v>5</v>
      </c>
      <c r="C1333" s="59">
        <v>41516</v>
      </c>
    </row>
    <row r="1334" spans="1:3">
      <c r="A1334" s="61" t="s">
        <v>312</v>
      </c>
      <c r="B1334" s="60">
        <v>17</v>
      </c>
      <c r="C1334" s="59">
        <v>41516</v>
      </c>
    </row>
    <row r="1335" spans="1:3">
      <c r="A1335" s="61" t="s">
        <v>460</v>
      </c>
      <c r="B1335" s="60">
        <v>12</v>
      </c>
      <c r="C1335" s="59">
        <v>41517</v>
      </c>
    </row>
    <row r="1336" spans="1:3">
      <c r="A1336" s="61" t="s">
        <v>374</v>
      </c>
      <c r="B1336" s="60">
        <v>24</v>
      </c>
      <c r="C1336" s="59">
        <v>41517</v>
      </c>
    </row>
    <row r="1337" spans="1:3">
      <c r="A1337" s="61" t="s">
        <v>331</v>
      </c>
      <c r="B1337" s="60">
        <v>6</v>
      </c>
      <c r="C1337" s="59">
        <v>41517</v>
      </c>
    </row>
    <row r="1338" spans="1:3">
      <c r="A1338" s="61" t="s">
        <v>237</v>
      </c>
      <c r="B1338" s="60">
        <v>6</v>
      </c>
      <c r="C1338" s="59">
        <v>41517</v>
      </c>
    </row>
    <row r="1339" spans="1:3">
      <c r="A1339" s="61" t="s">
        <v>356</v>
      </c>
      <c r="B1339" s="60">
        <v>40</v>
      </c>
      <c r="C1339" s="59">
        <v>41496</v>
      </c>
    </row>
    <row r="1340" spans="1:3">
      <c r="A1340" s="61" t="s">
        <v>227</v>
      </c>
      <c r="B1340" s="60">
        <v>5</v>
      </c>
      <c r="C1340" s="59">
        <v>41497</v>
      </c>
    </row>
    <row r="1341" spans="1:3">
      <c r="A1341" s="61" t="s">
        <v>374</v>
      </c>
      <c r="B1341" s="60">
        <v>16</v>
      </c>
      <c r="C1341" s="59">
        <v>41498</v>
      </c>
    </row>
    <row r="1342" spans="1:3">
      <c r="A1342" s="61" t="s">
        <v>241</v>
      </c>
      <c r="B1342" s="60">
        <v>24</v>
      </c>
      <c r="C1342" s="59">
        <v>41498</v>
      </c>
    </row>
    <row r="1343" spans="1:3">
      <c r="A1343" s="61" t="s">
        <v>243</v>
      </c>
      <c r="B1343" s="60">
        <v>12</v>
      </c>
      <c r="C1343" s="59">
        <v>41498</v>
      </c>
    </row>
    <row r="1344" spans="1:3">
      <c r="A1344" s="61" t="s">
        <v>239</v>
      </c>
      <c r="B1344" s="60">
        <v>12</v>
      </c>
      <c r="C1344" s="59">
        <v>41500</v>
      </c>
    </row>
    <row r="1345" spans="1:3">
      <c r="A1345" s="61" t="s">
        <v>458</v>
      </c>
      <c r="B1345" s="60">
        <v>1</v>
      </c>
      <c r="C1345" s="59">
        <v>41500</v>
      </c>
    </row>
    <row r="1346" spans="1:3">
      <c r="A1346" s="61" t="s">
        <v>390</v>
      </c>
      <c r="B1346" s="60">
        <v>2</v>
      </c>
      <c r="C1346" s="59">
        <v>41500</v>
      </c>
    </row>
    <row r="1347" spans="1:3">
      <c r="A1347" s="61" t="s">
        <v>426</v>
      </c>
      <c r="B1347" s="60">
        <v>2</v>
      </c>
      <c r="C1347" s="59">
        <v>41502</v>
      </c>
    </row>
    <row r="1348" spans="1:3">
      <c r="A1348" s="61" t="s">
        <v>227</v>
      </c>
      <c r="B1348" s="60">
        <v>5</v>
      </c>
      <c r="C1348" s="59">
        <v>41502</v>
      </c>
    </row>
    <row r="1349" spans="1:3">
      <c r="A1349" s="61" t="s">
        <v>237</v>
      </c>
      <c r="B1349" s="60">
        <v>5</v>
      </c>
      <c r="C1349" s="59">
        <v>41503</v>
      </c>
    </row>
    <row r="1350" spans="1:3">
      <c r="A1350" s="61" t="s">
        <v>426</v>
      </c>
      <c r="B1350" s="60">
        <v>2</v>
      </c>
      <c r="C1350" s="59">
        <v>41505</v>
      </c>
    </row>
    <row r="1351" spans="1:3">
      <c r="A1351" s="61" t="s">
        <v>412</v>
      </c>
      <c r="B1351" s="60">
        <v>3.8</v>
      </c>
      <c r="C1351" s="59">
        <v>41487</v>
      </c>
    </row>
    <row r="1352" spans="1:3">
      <c r="A1352" s="61" t="s">
        <v>412</v>
      </c>
      <c r="B1352" s="60">
        <v>1.3</v>
      </c>
      <c r="C1352" s="59">
        <v>41488</v>
      </c>
    </row>
    <row r="1353" spans="1:3">
      <c r="A1353" s="61" t="s">
        <v>412</v>
      </c>
      <c r="B1353" s="60">
        <v>3</v>
      </c>
      <c r="C1353" s="59">
        <v>41489</v>
      </c>
    </row>
    <row r="1354" spans="1:3">
      <c r="A1354" s="61" t="s">
        <v>412</v>
      </c>
      <c r="B1354" s="60">
        <v>2.5</v>
      </c>
      <c r="C1354" s="59">
        <v>41492</v>
      </c>
    </row>
    <row r="1355" spans="1:3">
      <c r="A1355" s="61" t="s">
        <v>412</v>
      </c>
      <c r="B1355" s="60">
        <v>2.5</v>
      </c>
      <c r="C1355" s="59">
        <v>41493</v>
      </c>
    </row>
    <row r="1356" spans="1:3">
      <c r="A1356" s="61" t="s">
        <v>412</v>
      </c>
      <c r="B1356" s="60">
        <v>2.5</v>
      </c>
      <c r="C1356" s="59">
        <v>41494</v>
      </c>
    </row>
    <row r="1357" spans="1:3">
      <c r="A1357" s="61" t="s">
        <v>412</v>
      </c>
      <c r="B1357" s="60">
        <v>1.5</v>
      </c>
      <c r="C1357" s="59">
        <v>41495</v>
      </c>
    </row>
    <row r="1358" spans="1:3">
      <c r="A1358" s="61" t="s">
        <v>412</v>
      </c>
      <c r="B1358" s="60">
        <v>3</v>
      </c>
      <c r="C1358" s="59">
        <v>41496</v>
      </c>
    </row>
    <row r="1359" spans="1:3">
      <c r="A1359" s="61" t="s">
        <v>412</v>
      </c>
      <c r="B1359" s="60">
        <v>2</v>
      </c>
      <c r="C1359" s="59">
        <v>41497</v>
      </c>
    </row>
    <row r="1360" spans="1:3">
      <c r="A1360" s="61" t="s">
        <v>412</v>
      </c>
      <c r="B1360" s="60">
        <v>2.5</v>
      </c>
      <c r="C1360" s="59">
        <v>41500</v>
      </c>
    </row>
    <row r="1361" spans="1:3">
      <c r="A1361" s="61" t="s">
        <v>412</v>
      </c>
      <c r="B1361" s="60">
        <v>2.5</v>
      </c>
      <c r="C1361" s="59">
        <v>41501</v>
      </c>
    </row>
    <row r="1362" spans="1:3">
      <c r="A1362" s="61" t="s">
        <v>412</v>
      </c>
      <c r="B1362" s="60">
        <v>0.8</v>
      </c>
      <c r="C1362" s="59">
        <v>41502</v>
      </c>
    </row>
    <row r="1363" spans="1:3">
      <c r="A1363" s="61" t="s">
        <v>412</v>
      </c>
      <c r="B1363" s="60">
        <v>1.3</v>
      </c>
      <c r="C1363" s="59">
        <v>41504</v>
      </c>
    </row>
    <row r="1364" spans="1:3">
      <c r="A1364" s="61" t="s">
        <v>412</v>
      </c>
      <c r="B1364" s="60">
        <v>3.3</v>
      </c>
      <c r="C1364" s="59">
        <v>41505</v>
      </c>
    </row>
    <row r="1365" spans="1:3">
      <c r="A1365" s="61" t="s">
        <v>412</v>
      </c>
      <c r="B1365" s="60">
        <v>0.8</v>
      </c>
      <c r="C1365" s="59">
        <v>41506</v>
      </c>
    </row>
    <row r="1366" spans="1:3">
      <c r="A1366" s="61" t="s">
        <v>412</v>
      </c>
      <c r="B1366" s="60">
        <v>2.8</v>
      </c>
      <c r="C1366" s="59">
        <v>41507</v>
      </c>
    </row>
    <row r="1367" spans="1:3">
      <c r="A1367" s="61" t="s">
        <v>412</v>
      </c>
      <c r="B1367" s="60">
        <v>2.5</v>
      </c>
      <c r="C1367" s="59">
        <v>41508</v>
      </c>
    </row>
    <row r="1368" spans="1:3">
      <c r="A1368" s="61" t="s">
        <v>412</v>
      </c>
      <c r="B1368" s="60">
        <v>3</v>
      </c>
      <c r="C1368" s="59">
        <v>41509</v>
      </c>
    </row>
    <row r="1369" spans="1:3">
      <c r="A1369" s="61" t="s">
        <v>412</v>
      </c>
      <c r="B1369" s="60">
        <v>1.8</v>
      </c>
      <c r="C1369" s="59">
        <v>41510</v>
      </c>
    </row>
    <row r="1370" spans="1:3">
      <c r="A1370" s="61" t="s">
        <v>412</v>
      </c>
      <c r="B1370" s="60">
        <v>2.2999999999999998</v>
      </c>
      <c r="C1370" s="59">
        <v>41511</v>
      </c>
    </row>
    <row r="1371" spans="1:3">
      <c r="A1371" s="61" t="s">
        <v>412</v>
      </c>
      <c r="B1371" s="60">
        <v>2.5</v>
      </c>
      <c r="C1371" s="59">
        <v>41512</v>
      </c>
    </row>
    <row r="1372" spans="1:3">
      <c r="A1372" s="61" t="s">
        <v>412</v>
      </c>
      <c r="B1372" s="60">
        <v>2</v>
      </c>
      <c r="C1372" s="59">
        <v>41513</v>
      </c>
    </row>
    <row r="1373" spans="1:3">
      <c r="A1373" s="61" t="s">
        <v>412</v>
      </c>
      <c r="B1373" s="60">
        <v>2.2999999999999998</v>
      </c>
      <c r="C1373" s="59">
        <v>41514</v>
      </c>
    </row>
    <row r="1374" spans="1:3">
      <c r="A1374" s="61" t="s">
        <v>412</v>
      </c>
      <c r="B1374" s="60">
        <v>3</v>
      </c>
      <c r="C1374" s="59">
        <v>41515</v>
      </c>
    </row>
    <row r="1375" spans="1:3">
      <c r="A1375" s="61" t="s">
        <v>412</v>
      </c>
      <c r="B1375" s="60">
        <v>3</v>
      </c>
      <c r="C1375" s="59">
        <v>41516</v>
      </c>
    </row>
    <row r="1376" spans="1:3">
      <c r="A1376" s="61" t="s">
        <v>412</v>
      </c>
      <c r="B1376" s="60">
        <v>3</v>
      </c>
      <c r="C1376" s="59">
        <v>41517</v>
      </c>
    </row>
    <row r="1377" spans="1:3">
      <c r="A1377" s="61"/>
      <c r="B1377" s="60"/>
      <c r="C1377" s="59"/>
    </row>
    <row r="1378" spans="1:3">
      <c r="A1378" s="61"/>
      <c r="B1378" s="60"/>
      <c r="C1378" s="59"/>
    </row>
    <row r="1379" spans="1:3">
      <c r="A1379" s="61"/>
      <c r="B1379" s="60"/>
      <c r="C1379" s="59"/>
    </row>
    <row r="1380" spans="1:3">
      <c r="A1380" s="61"/>
      <c r="B1380" s="60"/>
      <c r="C1380" s="59"/>
    </row>
    <row r="1381" spans="1:3">
      <c r="A1381" s="61"/>
      <c r="B1381" s="60"/>
      <c r="C1381" s="59"/>
    </row>
    <row r="1382" spans="1:3">
      <c r="A1382" s="61"/>
      <c r="B1382" s="60"/>
      <c r="C1382" s="59"/>
    </row>
    <row r="1383" spans="1:3">
      <c r="A1383" s="61"/>
      <c r="B1383" s="60"/>
      <c r="C1383" s="59"/>
    </row>
    <row r="1384" spans="1:3">
      <c r="A1384" s="61"/>
      <c r="B1384" s="60"/>
      <c r="C1384" s="59"/>
    </row>
    <row r="1385" spans="1:3">
      <c r="A1385" s="61"/>
      <c r="B1385" s="60"/>
      <c r="C1385" s="59"/>
    </row>
    <row r="1386" spans="1:3">
      <c r="A1386" s="61"/>
      <c r="B1386" s="60"/>
      <c r="C1386" s="59"/>
    </row>
    <row r="1387" spans="1:3">
      <c r="A1387" s="61"/>
      <c r="B1387" s="60"/>
      <c r="C1387" s="59"/>
    </row>
    <row r="1388" spans="1:3">
      <c r="A1388" s="61"/>
      <c r="B1388" s="60"/>
      <c r="C1388" s="59"/>
    </row>
    <row r="1389" spans="1:3">
      <c r="A1389" s="61"/>
      <c r="B1389" s="60"/>
      <c r="C1389" s="59"/>
    </row>
    <row r="1390" spans="1:3">
      <c r="A1390" s="61"/>
      <c r="B1390" s="60"/>
      <c r="C1390" s="59"/>
    </row>
    <row r="1391" spans="1:3">
      <c r="A1391" s="61"/>
      <c r="B1391" s="60"/>
      <c r="C1391" s="59"/>
    </row>
    <row r="1392" spans="1:3">
      <c r="A1392" s="61"/>
      <c r="B1392" s="60"/>
      <c r="C1392" s="59"/>
    </row>
    <row r="1393" spans="1:3">
      <c r="A1393" s="61"/>
      <c r="B1393" s="60"/>
      <c r="C1393" s="59"/>
    </row>
    <row r="1394" spans="1:3">
      <c r="A1394" s="61"/>
      <c r="B1394" s="60"/>
      <c r="C1394" s="59"/>
    </row>
    <row r="1395" spans="1:3">
      <c r="A1395" s="61"/>
      <c r="B1395" s="60"/>
      <c r="C1395" s="59"/>
    </row>
    <row r="1396" spans="1:3">
      <c r="A1396" s="61"/>
      <c r="B1396" s="60"/>
      <c r="C1396" s="59"/>
    </row>
    <row r="1397" spans="1:3">
      <c r="A1397" s="61"/>
      <c r="B1397" s="60"/>
      <c r="C1397" s="59"/>
    </row>
    <row r="1398" spans="1:3">
      <c r="A1398" s="61"/>
      <c r="B1398" s="60"/>
      <c r="C1398" s="59"/>
    </row>
    <row r="1399" spans="1:3">
      <c r="A1399" s="61"/>
      <c r="B1399" s="60"/>
      <c r="C1399" s="59"/>
    </row>
    <row r="1400" spans="1:3">
      <c r="A1400" s="61"/>
      <c r="B1400" s="60"/>
      <c r="C1400" s="59"/>
    </row>
    <row r="1401" spans="1:3">
      <c r="A1401" s="61"/>
      <c r="B1401" s="60"/>
      <c r="C1401" s="59"/>
    </row>
    <row r="1402" spans="1:3">
      <c r="A1402" s="61"/>
      <c r="B1402" s="60"/>
      <c r="C1402" s="59"/>
    </row>
    <row r="1403" spans="1:3">
      <c r="A1403" s="61"/>
      <c r="B1403" s="60"/>
      <c r="C1403" s="59"/>
    </row>
    <row r="1404" spans="1:3">
      <c r="A1404" s="61"/>
      <c r="B1404" s="60"/>
      <c r="C1404" s="59"/>
    </row>
    <row r="1405" spans="1:3">
      <c r="A1405" s="61"/>
      <c r="B1405" s="60"/>
      <c r="C1405" s="59"/>
    </row>
    <row r="1406" spans="1:3">
      <c r="A1406" s="61"/>
      <c r="B1406" s="60"/>
      <c r="C1406" s="59"/>
    </row>
    <row r="1407" spans="1:3">
      <c r="A1407" s="61"/>
      <c r="B1407" s="60"/>
      <c r="C1407" s="59"/>
    </row>
    <row r="1408" spans="1:3">
      <c r="A1408" s="61"/>
      <c r="B1408" s="60"/>
      <c r="C1408" s="59"/>
    </row>
    <row r="1409" spans="1:3">
      <c r="A1409" s="61"/>
      <c r="B1409" s="60"/>
      <c r="C1409" s="59"/>
    </row>
    <row r="1410" spans="1:3">
      <c r="A1410" s="61"/>
      <c r="B1410" s="60"/>
      <c r="C1410" s="59"/>
    </row>
    <row r="1411" spans="1:3">
      <c r="A1411" s="61"/>
      <c r="B1411" s="60"/>
      <c r="C1411" s="59"/>
    </row>
    <row r="1412" spans="1:3">
      <c r="A1412" s="61"/>
      <c r="B1412" s="60"/>
      <c r="C1412" s="59"/>
    </row>
    <row r="1413" spans="1:3">
      <c r="A1413" s="61"/>
      <c r="B1413" s="60"/>
      <c r="C1413" s="59"/>
    </row>
    <row r="1414" spans="1:3">
      <c r="A1414" s="61"/>
      <c r="B1414" s="60"/>
      <c r="C1414" s="59"/>
    </row>
    <row r="1415" spans="1:3">
      <c r="A1415" s="61"/>
      <c r="B1415" s="60"/>
      <c r="C1415" s="59"/>
    </row>
    <row r="1416" spans="1:3">
      <c r="A1416" s="61"/>
      <c r="B1416" s="60"/>
      <c r="C1416" s="59"/>
    </row>
    <row r="1417" spans="1:3">
      <c r="A1417" s="61"/>
      <c r="B1417" s="60"/>
      <c r="C1417" s="59"/>
    </row>
    <row r="1418" spans="1:3">
      <c r="A1418" s="61"/>
      <c r="B1418" s="60"/>
      <c r="C1418" s="59"/>
    </row>
    <row r="1419" spans="1:3">
      <c r="A1419" s="61"/>
      <c r="B1419" s="60"/>
      <c r="C1419" s="59"/>
    </row>
    <row r="1420" spans="1:3">
      <c r="A1420" s="61"/>
      <c r="B1420" s="60"/>
      <c r="C1420" s="59"/>
    </row>
    <row r="1421" spans="1:3">
      <c r="A1421" s="61"/>
      <c r="B1421" s="60"/>
      <c r="C1421" s="59"/>
    </row>
    <row r="1422" spans="1:3">
      <c r="A1422" s="61"/>
      <c r="B1422" s="60"/>
      <c r="C1422" s="59"/>
    </row>
    <row r="1423" spans="1:3">
      <c r="A1423" s="61"/>
      <c r="B1423" s="60"/>
      <c r="C1423" s="59"/>
    </row>
    <row r="1424" spans="1:3">
      <c r="A1424" s="61"/>
      <c r="B1424" s="60"/>
      <c r="C1424" s="59"/>
    </row>
    <row r="1425" spans="1:3">
      <c r="A1425" s="61"/>
      <c r="B1425" s="60"/>
      <c r="C1425" s="59"/>
    </row>
    <row r="1426" spans="1:3">
      <c r="A1426" s="61"/>
      <c r="B1426" s="60"/>
      <c r="C1426" s="59"/>
    </row>
    <row r="1427" spans="1:3">
      <c r="A1427" s="61"/>
      <c r="B1427" s="60"/>
      <c r="C1427" s="59"/>
    </row>
    <row r="1428" spans="1:3">
      <c r="A1428" s="61"/>
      <c r="B1428" s="60"/>
      <c r="C1428" s="59"/>
    </row>
    <row r="1429" spans="1:3">
      <c r="A1429" s="61"/>
      <c r="B1429" s="60"/>
      <c r="C1429" s="59"/>
    </row>
    <row r="1430" spans="1:3">
      <c r="A1430" s="61"/>
      <c r="B1430" s="60"/>
      <c r="C1430" s="59"/>
    </row>
    <row r="1431" spans="1:3">
      <c r="A1431" s="61"/>
      <c r="B1431" s="60"/>
      <c r="C1431" s="59"/>
    </row>
    <row r="1432" spans="1:3">
      <c r="A1432" s="61"/>
      <c r="B1432" s="60"/>
      <c r="C1432" s="59"/>
    </row>
    <row r="1433" spans="1:3">
      <c r="A1433" s="61"/>
      <c r="B1433" s="60"/>
      <c r="C1433" s="59"/>
    </row>
    <row r="1434" spans="1:3">
      <c r="A1434" s="61"/>
      <c r="B1434" s="60"/>
      <c r="C1434" s="59"/>
    </row>
    <row r="1435" spans="1:3">
      <c r="A1435" s="61"/>
      <c r="B1435" s="60"/>
      <c r="C1435" s="59"/>
    </row>
    <row r="1436" spans="1:3">
      <c r="A1436" s="61"/>
      <c r="B1436" s="60"/>
      <c r="C1436" s="59"/>
    </row>
    <row r="1437" spans="1:3">
      <c r="A1437" s="61"/>
      <c r="B1437" s="60"/>
      <c r="C1437" s="59"/>
    </row>
    <row r="1438" spans="1:3">
      <c r="A1438" s="61"/>
      <c r="B1438" s="60"/>
      <c r="C1438" s="59"/>
    </row>
    <row r="1439" spans="1:3">
      <c r="A1439" s="61"/>
      <c r="B1439" s="60"/>
      <c r="C1439" s="59"/>
    </row>
    <row r="1440" spans="1:3">
      <c r="A1440" s="61"/>
      <c r="B1440" s="60"/>
      <c r="C1440" s="59"/>
    </row>
    <row r="1441" spans="1:3">
      <c r="A1441" s="61"/>
      <c r="B1441" s="60"/>
      <c r="C1441" s="59"/>
    </row>
    <row r="1442" spans="1:3">
      <c r="A1442" s="61"/>
      <c r="B1442" s="60"/>
      <c r="C1442" s="59"/>
    </row>
    <row r="1443" spans="1:3">
      <c r="A1443" s="61"/>
      <c r="B1443" s="60"/>
      <c r="C1443" s="59"/>
    </row>
    <row r="1444" spans="1:3">
      <c r="A1444" s="61"/>
      <c r="B1444" s="60"/>
      <c r="C1444" s="59"/>
    </row>
    <row r="1445" spans="1:3">
      <c r="A1445" s="61"/>
      <c r="B1445" s="60"/>
      <c r="C1445" s="59"/>
    </row>
    <row r="1446" spans="1:3">
      <c r="A1446" s="61"/>
      <c r="B1446" s="60"/>
      <c r="C1446" s="59"/>
    </row>
    <row r="1447" spans="1:3">
      <c r="A1447" s="61"/>
      <c r="B1447" s="60"/>
      <c r="C1447" s="59"/>
    </row>
    <row r="1448" spans="1:3">
      <c r="A1448" s="61"/>
      <c r="B1448" s="60"/>
      <c r="C1448" s="59"/>
    </row>
    <row r="1449" spans="1:3">
      <c r="A1449" s="61"/>
      <c r="B1449" s="60"/>
      <c r="C1449" s="59"/>
    </row>
    <row r="1450" spans="1:3">
      <c r="A1450" s="61"/>
      <c r="B1450" s="60"/>
      <c r="C1450" s="59"/>
    </row>
    <row r="1451" spans="1:3">
      <c r="A1451" s="61"/>
      <c r="B1451" s="60"/>
      <c r="C1451" s="59"/>
    </row>
    <row r="1452" spans="1:3">
      <c r="A1452" s="61"/>
      <c r="B1452" s="60"/>
      <c r="C1452" s="59"/>
    </row>
    <row r="1453" spans="1:3">
      <c r="A1453" s="61"/>
      <c r="B1453" s="60"/>
      <c r="C1453" s="59"/>
    </row>
    <row r="1454" spans="1:3">
      <c r="A1454" s="61"/>
      <c r="B1454" s="60"/>
      <c r="C1454" s="59"/>
    </row>
    <row r="1455" spans="1:3">
      <c r="A1455" s="61"/>
      <c r="B1455" s="60"/>
      <c r="C1455" s="59"/>
    </row>
    <row r="1456" spans="1:3">
      <c r="A1456" s="61"/>
      <c r="B1456" s="60"/>
      <c r="C1456" s="59"/>
    </row>
    <row r="1457" spans="1:3">
      <c r="A1457" s="61"/>
      <c r="B1457" s="60"/>
      <c r="C1457" s="59"/>
    </row>
    <row r="1458" spans="1:3">
      <c r="A1458" s="61"/>
      <c r="B1458" s="60"/>
      <c r="C1458" s="59"/>
    </row>
    <row r="1459" spans="1:3">
      <c r="A1459" s="61"/>
      <c r="B1459" s="60"/>
      <c r="C1459" s="59"/>
    </row>
    <row r="1460" spans="1:3">
      <c r="A1460" s="61"/>
      <c r="B1460" s="60"/>
      <c r="C1460" s="59"/>
    </row>
    <row r="1461" spans="1:3">
      <c r="A1461" s="61"/>
      <c r="B1461" s="60"/>
      <c r="C1461" s="59"/>
    </row>
    <row r="1462" spans="1:3">
      <c r="A1462" s="61"/>
      <c r="B1462" s="60"/>
      <c r="C1462" s="59"/>
    </row>
    <row r="1463" spans="1:3">
      <c r="A1463" s="61"/>
      <c r="B1463" s="60"/>
      <c r="C1463" s="59"/>
    </row>
    <row r="1464" spans="1:3">
      <c r="A1464" s="61"/>
      <c r="B1464" s="60"/>
      <c r="C1464" s="59"/>
    </row>
    <row r="1465" spans="1:3">
      <c r="A1465" s="61"/>
      <c r="B1465" s="60"/>
      <c r="C1465" s="59"/>
    </row>
    <row r="1466" spans="1:3">
      <c r="A1466" s="61"/>
      <c r="B1466" s="60"/>
      <c r="C1466" s="59"/>
    </row>
    <row r="1467" spans="1:3">
      <c r="A1467" s="61"/>
      <c r="B1467" s="60"/>
      <c r="C1467" s="59"/>
    </row>
    <row r="1468" spans="1:3">
      <c r="A1468" s="61"/>
      <c r="B1468" s="60"/>
      <c r="C1468" s="59"/>
    </row>
    <row r="1469" spans="1:3">
      <c r="A1469" s="61"/>
      <c r="B1469" s="60"/>
      <c r="C1469" s="59"/>
    </row>
    <row r="1470" spans="1:3">
      <c r="A1470" s="61"/>
      <c r="B1470" s="60"/>
      <c r="C1470" s="59"/>
    </row>
    <row r="1471" spans="1:3">
      <c r="A1471" s="61"/>
      <c r="B1471" s="60"/>
      <c r="C1471" s="59"/>
    </row>
    <row r="1472" spans="1:3">
      <c r="A1472" s="61"/>
      <c r="B1472" s="60"/>
      <c r="C1472" s="59"/>
    </row>
    <row r="1473" spans="1:3">
      <c r="A1473" s="61"/>
      <c r="B1473" s="60"/>
      <c r="C1473" s="59"/>
    </row>
    <row r="1474" spans="1:3">
      <c r="A1474" s="61"/>
      <c r="B1474" s="60"/>
      <c r="C1474" s="59"/>
    </row>
    <row r="1475" spans="1:3">
      <c r="A1475" s="61"/>
      <c r="B1475" s="60"/>
      <c r="C1475" s="59"/>
    </row>
    <row r="1476" spans="1:3">
      <c r="A1476" s="61"/>
      <c r="B1476" s="60"/>
      <c r="C1476" s="59"/>
    </row>
    <row r="1477" spans="1:3">
      <c r="A1477" s="61"/>
      <c r="B1477" s="60"/>
      <c r="C1477" s="59"/>
    </row>
    <row r="1478" spans="1:3">
      <c r="A1478" s="61"/>
      <c r="B1478" s="60"/>
      <c r="C1478" s="59"/>
    </row>
    <row r="1479" spans="1:3">
      <c r="A1479" s="61"/>
      <c r="B1479" s="60"/>
      <c r="C1479" s="59"/>
    </row>
    <row r="1480" spans="1:3">
      <c r="A1480" s="61"/>
      <c r="B1480" s="60"/>
      <c r="C1480" s="59"/>
    </row>
    <row r="1481" spans="1:3">
      <c r="A1481" s="61"/>
      <c r="B1481" s="60"/>
      <c r="C1481" s="59"/>
    </row>
    <row r="1482" spans="1:3">
      <c r="A1482" s="61"/>
      <c r="B1482" s="60"/>
      <c r="C1482" s="59"/>
    </row>
    <row r="1483" spans="1:3">
      <c r="A1483" s="61"/>
      <c r="B1483" s="60"/>
      <c r="C1483" s="59"/>
    </row>
    <row r="1484" spans="1:3">
      <c r="A1484" s="61"/>
      <c r="B1484" s="60"/>
      <c r="C1484" s="59"/>
    </row>
    <row r="1485" spans="1:3">
      <c r="A1485" s="61"/>
      <c r="B1485" s="60"/>
      <c r="C1485" s="59"/>
    </row>
    <row r="1486" spans="1:3">
      <c r="A1486" s="61"/>
      <c r="B1486" s="60"/>
      <c r="C1486" s="59"/>
    </row>
    <row r="1487" spans="1:3">
      <c r="A1487" s="61"/>
      <c r="B1487" s="60"/>
      <c r="C1487" s="59"/>
    </row>
    <row r="1488" spans="1:3">
      <c r="A1488" s="61"/>
      <c r="B1488" s="60"/>
      <c r="C1488" s="59"/>
    </row>
    <row r="1489" spans="1:3">
      <c r="A1489" s="61"/>
      <c r="B1489" s="60"/>
      <c r="C1489" s="59"/>
    </row>
    <row r="1490" spans="1:3">
      <c r="A1490" s="61"/>
      <c r="B1490" s="60"/>
      <c r="C1490" s="59"/>
    </row>
    <row r="1491" spans="1:3">
      <c r="A1491" s="61"/>
      <c r="B1491" s="60"/>
      <c r="C1491" s="59"/>
    </row>
    <row r="1492" spans="1:3">
      <c r="A1492" s="61"/>
      <c r="B1492" s="60"/>
      <c r="C1492" s="59"/>
    </row>
    <row r="1493" spans="1:3">
      <c r="A1493" s="61"/>
      <c r="B1493" s="60"/>
      <c r="C1493" s="59"/>
    </row>
    <row r="1494" spans="1:3">
      <c r="A1494" s="61"/>
      <c r="B1494" s="60"/>
      <c r="C1494" s="59"/>
    </row>
    <row r="1495" spans="1:3">
      <c r="A1495" s="61"/>
      <c r="B1495" s="60"/>
      <c r="C1495" s="59"/>
    </row>
    <row r="1496" spans="1:3">
      <c r="A1496" s="61"/>
      <c r="B1496" s="60"/>
      <c r="C1496" s="59"/>
    </row>
    <row r="1497" spans="1:3">
      <c r="A1497" s="61"/>
      <c r="B1497" s="60"/>
      <c r="C1497" s="59"/>
    </row>
    <row r="1498" spans="1:3">
      <c r="A1498" s="61"/>
      <c r="B1498" s="60"/>
      <c r="C1498" s="59"/>
    </row>
    <row r="1499" spans="1:3">
      <c r="A1499" s="61"/>
      <c r="B1499" s="60"/>
      <c r="C1499" s="59"/>
    </row>
    <row r="1500" spans="1:3">
      <c r="A1500" s="61"/>
      <c r="B1500" s="60"/>
      <c r="C1500" s="59"/>
    </row>
    <row r="1501" spans="1:3">
      <c r="A1501" s="61"/>
      <c r="B1501" s="60"/>
      <c r="C1501" s="59"/>
    </row>
    <row r="1502" spans="1:3">
      <c r="A1502" s="61"/>
      <c r="B1502" s="60"/>
      <c r="C1502" s="59"/>
    </row>
    <row r="1503" spans="1:3">
      <c r="A1503" s="61"/>
      <c r="B1503" s="60"/>
      <c r="C1503" s="59"/>
    </row>
    <row r="1504" spans="1:3">
      <c r="A1504" s="61"/>
      <c r="B1504" s="60"/>
      <c r="C1504" s="59"/>
    </row>
    <row r="1505" spans="1:3">
      <c r="A1505" s="61"/>
      <c r="B1505" s="60"/>
      <c r="C1505" s="59"/>
    </row>
    <row r="1506" spans="1:3">
      <c r="A1506" s="61"/>
      <c r="B1506" s="60"/>
      <c r="C1506" s="59"/>
    </row>
    <row r="1507" spans="1:3">
      <c r="A1507" s="61"/>
      <c r="B1507" s="60"/>
      <c r="C1507" s="59"/>
    </row>
    <row r="1508" spans="1:3">
      <c r="A1508" s="61"/>
      <c r="B1508" s="60"/>
      <c r="C1508" s="59"/>
    </row>
    <row r="1509" spans="1:3">
      <c r="A1509" s="61"/>
      <c r="B1509" s="60"/>
      <c r="C1509" s="59"/>
    </row>
    <row r="1510" spans="1:3">
      <c r="A1510" s="61"/>
      <c r="B1510" s="60"/>
      <c r="C1510" s="59"/>
    </row>
    <row r="1511" spans="1:3">
      <c r="A1511" s="61"/>
      <c r="B1511" s="60"/>
      <c r="C1511" s="59"/>
    </row>
    <row r="1512" spans="1:3">
      <c r="A1512" s="61"/>
      <c r="B1512" s="60"/>
      <c r="C1512" s="59"/>
    </row>
    <row r="1513" spans="1:3">
      <c r="A1513" s="61"/>
      <c r="B1513" s="60"/>
      <c r="C1513" s="59"/>
    </row>
    <row r="1514" spans="1:3">
      <c r="A1514" s="61"/>
      <c r="B1514" s="60"/>
      <c r="C1514" s="59"/>
    </row>
    <row r="1515" spans="1:3">
      <c r="A1515" s="61"/>
      <c r="B1515" s="60"/>
      <c r="C1515" s="59"/>
    </row>
    <row r="1516" spans="1:3">
      <c r="A1516" s="61"/>
      <c r="B1516" s="60"/>
      <c r="C1516" s="59"/>
    </row>
    <row r="1517" spans="1:3">
      <c r="A1517" s="61"/>
      <c r="B1517" s="60"/>
      <c r="C1517" s="59"/>
    </row>
    <row r="1518" spans="1:3">
      <c r="A1518" s="61"/>
      <c r="B1518" s="60"/>
      <c r="C1518" s="59"/>
    </row>
    <row r="1519" spans="1:3">
      <c r="A1519" s="61"/>
      <c r="B1519" s="60"/>
      <c r="C1519" s="59"/>
    </row>
    <row r="1520" spans="1:3">
      <c r="A1520" s="61"/>
      <c r="B1520" s="60"/>
      <c r="C1520" s="59"/>
    </row>
    <row r="1521" spans="1:3">
      <c r="A1521" s="61"/>
      <c r="B1521" s="60"/>
      <c r="C1521" s="59"/>
    </row>
    <row r="1522" spans="1:3">
      <c r="A1522" s="61"/>
      <c r="B1522" s="60"/>
      <c r="C1522" s="59"/>
    </row>
    <row r="1523" spans="1:3">
      <c r="A1523" s="61"/>
      <c r="B1523" s="60"/>
      <c r="C1523" s="59"/>
    </row>
    <row r="1524" spans="1:3">
      <c r="A1524" s="61"/>
      <c r="B1524" s="60"/>
      <c r="C1524" s="59"/>
    </row>
    <row r="1525" spans="1:3">
      <c r="A1525" s="61"/>
      <c r="B1525" s="60"/>
      <c r="C1525" s="59"/>
    </row>
    <row r="1526" spans="1:3">
      <c r="A1526" s="61"/>
      <c r="B1526" s="60"/>
      <c r="C1526" s="59"/>
    </row>
    <row r="1527" spans="1:3">
      <c r="A1527" s="61"/>
      <c r="B1527" s="60"/>
      <c r="C1527" s="59"/>
    </row>
    <row r="1528" spans="1:3">
      <c r="A1528" s="61"/>
      <c r="B1528" s="60"/>
      <c r="C1528" s="59"/>
    </row>
    <row r="1529" spans="1:3">
      <c r="A1529" s="61"/>
      <c r="B1529" s="60"/>
      <c r="C1529" s="59"/>
    </row>
    <row r="1530" spans="1:3">
      <c r="A1530" s="61"/>
      <c r="B1530" s="60"/>
      <c r="C1530" s="59"/>
    </row>
    <row r="1531" spans="1:3">
      <c r="A1531" s="61"/>
      <c r="B1531" s="60"/>
      <c r="C1531" s="59"/>
    </row>
    <row r="1532" spans="1:3">
      <c r="A1532" s="61"/>
      <c r="B1532" s="60"/>
      <c r="C1532" s="59"/>
    </row>
    <row r="1533" spans="1:3">
      <c r="A1533" s="61"/>
      <c r="B1533" s="60"/>
      <c r="C1533" s="59"/>
    </row>
    <row r="1534" spans="1:3">
      <c r="A1534" s="61"/>
      <c r="B1534" s="60"/>
      <c r="C1534" s="59"/>
    </row>
    <row r="1535" spans="1:3">
      <c r="A1535" s="61"/>
      <c r="B1535" s="60"/>
      <c r="C1535" s="59"/>
    </row>
    <row r="1536" spans="1:3">
      <c r="A1536" s="61"/>
      <c r="B1536" s="60"/>
      <c r="C1536" s="59"/>
    </row>
    <row r="1537" spans="1:3">
      <c r="A1537" s="61"/>
      <c r="B1537" s="60"/>
      <c r="C1537" s="59"/>
    </row>
    <row r="1538" spans="1:3">
      <c r="A1538" s="61"/>
      <c r="B1538" s="60"/>
      <c r="C1538" s="59"/>
    </row>
    <row r="1539" spans="1:3">
      <c r="A1539" s="61"/>
      <c r="B1539" s="60"/>
      <c r="C1539" s="59"/>
    </row>
    <row r="1540" spans="1:3">
      <c r="A1540" s="61"/>
      <c r="B1540" s="60"/>
      <c r="C1540" s="59"/>
    </row>
    <row r="1541" spans="1:3">
      <c r="A1541" s="61"/>
      <c r="B1541" s="60"/>
      <c r="C1541" s="59"/>
    </row>
    <row r="1542" spans="1:3">
      <c r="A1542" s="61"/>
      <c r="B1542" s="60"/>
      <c r="C1542" s="59"/>
    </row>
    <row r="1543" spans="1:3">
      <c r="A1543" s="61"/>
      <c r="B1543" s="60"/>
      <c r="C1543" s="59"/>
    </row>
    <row r="1544" spans="1:3">
      <c r="A1544" s="61"/>
      <c r="B1544" s="60"/>
      <c r="C1544" s="59"/>
    </row>
    <row r="1545" spans="1:3">
      <c r="A1545" s="61"/>
      <c r="B1545" s="60"/>
      <c r="C1545" s="59"/>
    </row>
    <row r="1546" spans="1:3">
      <c r="A1546" s="61"/>
      <c r="B1546" s="60"/>
      <c r="C1546" s="59"/>
    </row>
    <row r="1547" spans="1:3">
      <c r="A1547" s="61"/>
      <c r="B1547" s="60"/>
      <c r="C1547" s="59"/>
    </row>
    <row r="1548" spans="1:3">
      <c r="A1548" s="61"/>
      <c r="B1548" s="60"/>
      <c r="C1548" s="59"/>
    </row>
    <row r="1549" spans="1:3">
      <c r="A1549" s="61"/>
      <c r="B1549" s="61"/>
      <c r="C1549" s="59"/>
    </row>
    <row r="1550" spans="1:3">
      <c r="A1550" s="61"/>
      <c r="B1550" s="60"/>
      <c r="C1550" s="59"/>
    </row>
    <row r="1551" spans="1:3">
      <c r="A1551" s="61"/>
      <c r="B1551" s="60"/>
      <c r="C1551" s="59"/>
    </row>
    <row r="1552" spans="1:3">
      <c r="A1552" s="61"/>
      <c r="B1552" s="60"/>
      <c r="C1552" s="59"/>
    </row>
    <row r="1553" spans="1:3">
      <c r="A1553" s="61"/>
      <c r="B1553" s="60"/>
      <c r="C1553" s="59"/>
    </row>
    <row r="1554" spans="1:3">
      <c r="A1554" s="61"/>
      <c r="B1554" s="60"/>
      <c r="C1554" s="59"/>
    </row>
    <row r="1555" spans="1:3">
      <c r="A1555" s="61"/>
      <c r="B1555" s="60"/>
      <c r="C1555" s="59"/>
    </row>
    <row r="1556" spans="1:3">
      <c r="A1556" s="61"/>
      <c r="B1556" s="60"/>
      <c r="C1556" s="59"/>
    </row>
    <row r="1557" spans="1:3">
      <c r="A1557" s="61"/>
      <c r="B1557" s="60"/>
      <c r="C1557" s="59"/>
    </row>
    <row r="1558" spans="1:3">
      <c r="A1558" s="61"/>
      <c r="B1558" s="60"/>
      <c r="C1558" s="59"/>
    </row>
    <row r="1559" spans="1:3">
      <c r="A1559" s="61"/>
      <c r="B1559" s="60"/>
      <c r="C1559" s="59"/>
    </row>
    <row r="1560" spans="1:3">
      <c r="A1560" s="61"/>
      <c r="B1560" s="60"/>
      <c r="C1560" s="59"/>
    </row>
    <row r="1561" spans="1:3">
      <c r="A1561" s="61"/>
      <c r="B1561" s="60"/>
      <c r="C1561" s="59"/>
    </row>
    <row r="1562" spans="1:3">
      <c r="A1562" s="61"/>
      <c r="B1562" s="60"/>
      <c r="C1562" s="59"/>
    </row>
    <row r="1563" spans="1:3">
      <c r="A1563" s="61"/>
      <c r="B1563" s="60"/>
      <c r="C1563" s="59"/>
    </row>
    <row r="1564" spans="1:3">
      <c r="A1564" s="61"/>
      <c r="B1564" s="60"/>
      <c r="C1564" s="59"/>
    </row>
    <row r="1565" spans="1:3">
      <c r="A1565" s="61"/>
      <c r="B1565" s="60"/>
      <c r="C1565" s="59"/>
    </row>
    <row r="1566" spans="1:3">
      <c r="A1566" s="61"/>
      <c r="B1566" s="60"/>
      <c r="C1566" s="59"/>
    </row>
    <row r="1567" spans="1:3">
      <c r="A1567" s="61"/>
      <c r="B1567" s="60"/>
      <c r="C1567" s="59"/>
    </row>
    <row r="1568" spans="1:3">
      <c r="A1568" s="61"/>
      <c r="B1568" s="60"/>
      <c r="C1568" s="59"/>
    </row>
    <row r="1569" spans="1:3">
      <c r="A1569" s="61"/>
      <c r="B1569" s="60"/>
      <c r="C1569" s="59"/>
    </row>
    <row r="1570" spans="1:3">
      <c r="A1570" s="61"/>
      <c r="B1570" s="60"/>
      <c r="C1570" s="59"/>
    </row>
    <row r="1571" spans="1:3">
      <c r="A1571" s="61"/>
      <c r="B1571" s="60"/>
      <c r="C1571" s="59"/>
    </row>
    <row r="1572" spans="1:3">
      <c r="A1572" s="61"/>
      <c r="B1572" s="60"/>
      <c r="C1572" s="59"/>
    </row>
    <row r="1573" spans="1:3">
      <c r="A1573" s="61"/>
      <c r="B1573" s="60"/>
      <c r="C1573" s="59"/>
    </row>
    <row r="1574" spans="1:3">
      <c r="A1574" s="61"/>
      <c r="B1574" s="60"/>
      <c r="C1574" s="59"/>
    </row>
    <row r="1575" spans="1:3">
      <c r="A1575" s="61"/>
      <c r="B1575" s="60"/>
      <c r="C1575" s="59"/>
    </row>
    <row r="1576" spans="1:3">
      <c r="A1576" s="61"/>
      <c r="B1576" s="60"/>
      <c r="C1576" s="59"/>
    </row>
    <row r="1577" spans="1:3">
      <c r="A1577" s="61"/>
      <c r="B1577" s="60"/>
      <c r="C1577" s="59"/>
    </row>
    <row r="1578" spans="1:3">
      <c r="A1578" s="61"/>
      <c r="B1578" s="60"/>
      <c r="C1578" s="59"/>
    </row>
    <row r="1579" spans="1:3">
      <c r="A1579" s="61"/>
      <c r="B1579" s="60"/>
      <c r="C1579" s="59"/>
    </row>
    <row r="1580" spans="1:3">
      <c r="A1580" s="61"/>
      <c r="B1580" s="60"/>
      <c r="C1580" s="59"/>
    </row>
    <row r="1581" spans="1:3">
      <c r="A1581" s="61"/>
      <c r="B1581" s="60"/>
      <c r="C1581" s="59"/>
    </row>
    <row r="1582" spans="1:3">
      <c r="A1582" s="61"/>
      <c r="B1582" s="60"/>
      <c r="C1582" s="59"/>
    </row>
    <row r="1583" spans="1:3">
      <c r="A1583" s="61"/>
      <c r="B1583" s="60"/>
      <c r="C1583" s="59"/>
    </row>
    <row r="1584" spans="1:3">
      <c r="A1584" s="61"/>
      <c r="B1584" s="60"/>
      <c r="C1584" s="59"/>
    </row>
    <row r="1585" spans="1:3">
      <c r="A1585" s="61"/>
      <c r="B1585" s="60"/>
      <c r="C1585" s="59"/>
    </row>
    <row r="1586" spans="1:3">
      <c r="A1586" s="61"/>
      <c r="B1586" s="60"/>
      <c r="C1586" s="59"/>
    </row>
    <row r="1587" spans="1:3">
      <c r="A1587" s="61"/>
      <c r="B1587" s="60"/>
      <c r="C1587" s="59"/>
    </row>
    <row r="1588" spans="1:3">
      <c r="A1588" s="61"/>
      <c r="B1588" s="60"/>
      <c r="C1588" s="59"/>
    </row>
    <row r="1589" spans="1:3">
      <c r="A1589" s="61"/>
      <c r="B1589" s="60"/>
      <c r="C1589" s="59"/>
    </row>
    <row r="1590" spans="1:3">
      <c r="A1590" s="61"/>
      <c r="B1590" s="60"/>
      <c r="C1590" s="59"/>
    </row>
    <row r="1591" spans="1:3">
      <c r="A1591" s="61"/>
      <c r="B1591" s="60"/>
      <c r="C1591" s="59"/>
    </row>
    <row r="1592" spans="1:3">
      <c r="A1592" s="61"/>
      <c r="B1592" s="60"/>
      <c r="C1592" s="59"/>
    </row>
    <row r="1593" spans="1:3">
      <c r="A1593" s="61"/>
      <c r="B1593" s="60"/>
      <c r="C1593" s="59"/>
    </row>
    <row r="1594" spans="1:3">
      <c r="A1594" s="61"/>
      <c r="B1594" s="60"/>
      <c r="C1594" s="59"/>
    </row>
    <row r="1595" spans="1:3">
      <c r="A1595" s="61"/>
      <c r="B1595" s="60"/>
      <c r="C1595" s="59"/>
    </row>
    <row r="1596" spans="1:3">
      <c r="A1596" s="61"/>
      <c r="B1596" s="60"/>
      <c r="C1596" s="59"/>
    </row>
    <row r="1597" spans="1:3">
      <c r="A1597" s="61"/>
      <c r="B1597" s="60"/>
      <c r="C1597" s="59"/>
    </row>
    <row r="1598" spans="1:3">
      <c r="A1598" s="61"/>
      <c r="B1598" s="60"/>
      <c r="C1598" s="59"/>
    </row>
    <row r="1599" spans="1:3">
      <c r="A1599" s="61"/>
      <c r="B1599" s="60"/>
      <c r="C1599" s="59"/>
    </row>
    <row r="1600" spans="1:3">
      <c r="A1600" s="61"/>
      <c r="B1600" s="60"/>
      <c r="C1600" s="59"/>
    </row>
    <row r="1601" spans="1:3">
      <c r="A1601" s="61"/>
      <c r="B1601" s="60"/>
      <c r="C1601" s="59"/>
    </row>
    <row r="1602" spans="1:3">
      <c r="A1602" s="61"/>
      <c r="B1602" s="60"/>
      <c r="C1602" s="59"/>
    </row>
    <row r="1603" spans="1:3">
      <c r="A1603" s="61"/>
      <c r="B1603" s="60"/>
      <c r="C1603" s="59"/>
    </row>
    <row r="1604" spans="1:3">
      <c r="A1604" s="61"/>
      <c r="B1604" s="60"/>
      <c r="C1604" s="59"/>
    </row>
    <row r="1605" spans="1:3">
      <c r="A1605" s="61"/>
      <c r="B1605" s="60"/>
      <c r="C1605" s="59"/>
    </row>
    <row r="1606" spans="1:3">
      <c r="A1606" s="61"/>
      <c r="B1606" s="60"/>
      <c r="C1606" s="59"/>
    </row>
    <row r="1607" spans="1:3">
      <c r="A1607" s="61"/>
      <c r="B1607" s="60"/>
      <c r="C1607" s="59"/>
    </row>
    <row r="1608" spans="1:3">
      <c r="A1608" s="61"/>
      <c r="B1608" s="60"/>
      <c r="C1608" s="59"/>
    </row>
    <row r="1609" spans="1:3">
      <c r="A1609" s="61"/>
      <c r="B1609" s="60"/>
      <c r="C1609" s="59"/>
    </row>
    <row r="1610" spans="1:3">
      <c r="A1610" s="61"/>
      <c r="B1610" s="60"/>
      <c r="C1610" s="59"/>
    </row>
    <row r="1611" spans="1:3">
      <c r="A1611" s="61"/>
      <c r="B1611" s="60"/>
      <c r="C1611" s="59"/>
    </row>
    <row r="1612" spans="1:3">
      <c r="A1612" s="61"/>
      <c r="B1612" s="60"/>
      <c r="C1612" s="59"/>
    </row>
    <row r="1613" spans="1:3">
      <c r="A1613" s="61"/>
      <c r="B1613" s="60"/>
      <c r="C1613" s="59"/>
    </row>
    <row r="1614" spans="1:3">
      <c r="A1614" s="61"/>
      <c r="B1614" s="60"/>
      <c r="C1614" s="59"/>
    </row>
    <row r="1615" spans="1:3">
      <c r="A1615" s="61"/>
      <c r="B1615" s="60"/>
      <c r="C1615" s="59"/>
    </row>
    <row r="1616" spans="1:3">
      <c r="A1616" s="61"/>
      <c r="B1616" s="60"/>
      <c r="C1616" s="59"/>
    </row>
    <row r="1617" spans="1:3">
      <c r="A1617" s="61"/>
      <c r="B1617" s="60"/>
      <c r="C1617" s="59"/>
    </row>
    <row r="1618" spans="1:3">
      <c r="A1618" s="61"/>
      <c r="B1618" s="60"/>
      <c r="C1618" s="59"/>
    </row>
    <row r="1619" spans="1:3">
      <c r="A1619" s="61"/>
      <c r="B1619" s="60"/>
      <c r="C1619" s="59"/>
    </row>
    <row r="1620" spans="1:3">
      <c r="A1620" s="61"/>
      <c r="B1620" s="60"/>
      <c r="C1620" s="59"/>
    </row>
    <row r="1621" spans="1:3">
      <c r="A1621" s="61"/>
      <c r="B1621" s="60"/>
      <c r="C1621" s="59"/>
    </row>
    <row r="1622" spans="1:3">
      <c r="A1622" s="61"/>
      <c r="B1622" s="60"/>
      <c r="C1622" s="59"/>
    </row>
    <row r="1623" spans="1:3">
      <c r="A1623" s="61"/>
      <c r="B1623" s="60"/>
      <c r="C1623" s="59"/>
    </row>
    <row r="1624" spans="1:3">
      <c r="A1624" s="61"/>
      <c r="B1624" s="60"/>
      <c r="C1624" s="59"/>
    </row>
    <row r="1625" spans="1:3">
      <c r="A1625" s="61"/>
      <c r="B1625" s="60"/>
      <c r="C1625" s="59"/>
    </row>
    <row r="1626" spans="1:3">
      <c r="A1626" s="61"/>
      <c r="B1626" s="60"/>
      <c r="C1626" s="59"/>
    </row>
    <row r="1627" spans="1:3">
      <c r="A1627" s="61"/>
      <c r="B1627" s="60"/>
      <c r="C1627" s="59"/>
    </row>
    <row r="1628" spans="1:3">
      <c r="A1628" s="61"/>
      <c r="B1628" s="60"/>
      <c r="C1628" s="59"/>
    </row>
    <row r="1629" spans="1:3">
      <c r="A1629" s="61"/>
      <c r="B1629" s="60"/>
      <c r="C1629" s="59"/>
    </row>
    <row r="1630" spans="1:3">
      <c r="A1630" s="61"/>
      <c r="B1630" s="60"/>
      <c r="C1630" s="59"/>
    </row>
    <row r="1631" spans="1:3">
      <c r="A1631" s="61"/>
      <c r="B1631" s="60"/>
      <c r="C1631" s="59"/>
    </row>
    <row r="1632" spans="1:3">
      <c r="A1632" s="61"/>
      <c r="B1632" s="60"/>
      <c r="C1632" s="59"/>
    </row>
    <row r="1633" spans="1:3">
      <c r="A1633" s="61"/>
      <c r="B1633" s="60"/>
      <c r="C1633" s="59"/>
    </row>
    <row r="1634" spans="1:3">
      <c r="A1634" s="61"/>
      <c r="B1634" s="60"/>
      <c r="C1634" s="59"/>
    </row>
    <row r="1635" spans="1:3">
      <c r="A1635" s="61"/>
      <c r="B1635" s="60"/>
      <c r="C1635" s="59"/>
    </row>
    <row r="1636" spans="1:3">
      <c r="A1636" s="61"/>
      <c r="B1636" s="60"/>
      <c r="C1636" s="59"/>
    </row>
    <row r="1637" spans="1:3">
      <c r="A1637" s="61"/>
      <c r="B1637" s="60"/>
      <c r="C1637" s="59"/>
    </row>
    <row r="1638" spans="1:3">
      <c r="A1638" s="61"/>
      <c r="B1638" s="60"/>
      <c r="C1638" s="59"/>
    </row>
    <row r="1639" spans="1:3">
      <c r="A1639" s="61"/>
      <c r="B1639" s="60"/>
      <c r="C1639" s="59"/>
    </row>
    <row r="1640" spans="1:3">
      <c r="A1640" s="61"/>
      <c r="B1640" s="60"/>
      <c r="C1640" s="59"/>
    </row>
    <row r="1641" spans="1:3">
      <c r="A1641" s="61"/>
      <c r="B1641" s="60"/>
      <c r="C1641" s="59"/>
    </row>
    <row r="1642" spans="1:3">
      <c r="A1642" s="61"/>
      <c r="B1642" s="60"/>
      <c r="C1642" s="59"/>
    </row>
    <row r="1643" spans="1:3">
      <c r="A1643" s="61"/>
      <c r="B1643" s="60"/>
      <c r="C1643" s="59"/>
    </row>
    <row r="1644" spans="1:3">
      <c r="A1644" s="61"/>
      <c r="B1644" s="60"/>
      <c r="C1644" s="59"/>
    </row>
    <row r="1645" spans="1:3">
      <c r="A1645" s="61"/>
      <c r="B1645" s="60"/>
      <c r="C1645" s="59"/>
    </row>
    <row r="1646" spans="1:3">
      <c r="A1646" s="61"/>
      <c r="B1646" s="60"/>
      <c r="C1646" s="59"/>
    </row>
    <row r="1647" spans="1:3">
      <c r="A1647" s="61"/>
      <c r="B1647" s="60"/>
      <c r="C1647" s="59"/>
    </row>
    <row r="1648" spans="1:3">
      <c r="A1648" s="61"/>
      <c r="B1648" s="60"/>
      <c r="C1648" s="59"/>
    </row>
    <row r="1649" spans="1:3">
      <c r="A1649" s="61"/>
      <c r="B1649" s="60"/>
      <c r="C1649" s="59"/>
    </row>
    <row r="1650" spans="1:3">
      <c r="A1650" s="61"/>
      <c r="B1650" s="60"/>
      <c r="C1650" s="59"/>
    </row>
    <row r="1651" spans="1:3">
      <c r="A1651" s="61"/>
      <c r="B1651" s="60"/>
      <c r="C1651" s="59"/>
    </row>
    <row r="1652" spans="1:3">
      <c r="A1652" s="61"/>
      <c r="B1652" s="60"/>
      <c r="C1652" s="59"/>
    </row>
    <row r="1653" spans="1:3">
      <c r="A1653" s="61"/>
      <c r="B1653" s="60"/>
      <c r="C1653" s="59"/>
    </row>
    <row r="1654" spans="1:3">
      <c r="A1654" s="61"/>
      <c r="B1654" s="60"/>
      <c r="C1654" s="59"/>
    </row>
    <row r="1655" spans="1:3">
      <c r="A1655" s="61"/>
      <c r="B1655" s="60"/>
      <c r="C1655" s="59"/>
    </row>
    <row r="1656" spans="1:3">
      <c r="A1656" s="61"/>
      <c r="B1656" s="60"/>
      <c r="C1656" s="59"/>
    </row>
    <row r="1657" spans="1:3">
      <c r="A1657" s="61"/>
      <c r="B1657" s="60"/>
      <c r="C1657" s="59"/>
    </row>
    <row r="1658" spans="1:3">
      <c r="A1658" s="61"/>
      <c r="B1658" s="60"/>
      <c r="C1658" s="59"/>
    </row>
    <row r="1659" spans="1:3">
      <c r="A1659" s="61"/>
      <c r="B1659" s="60"/>
      <c r="C1659" s="59"/>
    </row>
    <row r="1660" spans="1:3">
      <c r="A1660" s="61"/>
      <c r="B1660" s="60"/>
      <c r="C1660" s="59"/>
    </row>
    <row r="1661" spans="1:3">
      <c r="A1661" s="61"/>
      <c r="B1661" s="60"/>
      <c r="C1661" s="59"/>
    </row>
    <row r="1662" spans="1:3">
      <c r="A1662" s="61"/>
      <c r="B1662" s="60"/>
      <c r="C1662" s="59"/>
    </row>
    <row r="1663" spans="1:3">
      <c r="A1663" s="61"/>
      <c r="B1663" s="60"/>
      <c r="C1663" s="59"/>
    </row>
    <row r="1664" spans="1:3">
      <c r="A1664" s="61"/>
      <c r="B1664" s="60"/>
      <c r="C1664" s="59"/>
    </row>
    <row r="1665" spans="1:3">
      <c r="A1665" s="61"/>
      <c r="B1665" s="60"/>
      <c r="C1665" s="59"/>
    </row>
    <row r="1666" spans="1:3">
      <c r="A1666" s="61"/>
      <c r="B1666" s="60"/>
      <c r="C1666" s="59"/>
    </row>
    <row r="1667" spans="1:3">
      <c r="A1667" s="61"/>
      <c r="B1667" s="60"/>
      <c r="C1667" s="59"/>
    </row>
    <row r="1668" spans="1:3">
      <c r="A1668" s="61"/>
      <c r="B1668" s="60"/>
      <c r="C1668" s="59"/>
    </row>
    <row r="1669" spans="1:3">
      <c r="A1669" s="61"/>
      <c r="B1669" s="60"/>
      <c r="C1669" s="59"/>
    </row>
    <row r="1670" spans="1:3">
      <c r="A1670" s="61"/>
      <c r="B1670" s="60"/>
      <c r="C1670" s="59"/>
    </row>
    <row r="1671" spans="1:3">
      <c r="A1671" s="61"/>
      <c r="B1671" s="60"/>
      <c r="C1671" s="59"/>
    </row>
    <row r="1672" spans="1:3">
      <c r="A1672" s="61"/>
      <c r="B1672" s="60"/>
      <c r="C1672" s="59"/>
    </row>
    <row r="1673" spans="1:3">
      <c r="A1673" s="61"/>
      <c r="B1673" s="60"/>
      <c r="C1673" s="59"/>
    </row>
    <row r="1674" spans="1:3">
      <c r="A1674" s="61"/>
      <c r="B1674" s="60"/>
      <c r="C1674" s="59"/>
    </row>
    <row r="1675" spans="1:3">
      <c r="A1675" s="61"/>
      <c r="B1675" s="60"/>
      <c r="C1675" s="59"/>
    </row>
    <row r="1676" spans="1:3">
      <c r="A1676" s="61"/>
      <c r="B1676" s="60"/>
      <c r="C1676" s="59"/>
    </row>
    <row r="1677" spans="1:3">
      <c r="A1677" s="61"/>
      <c r="B1677" s="60"/>
      <c r="C1677" s="59"/>
    </row>
    <row r="1678" spans="1:3">
      <c r="A1678" s="61"/>
      <c r="B1678" s="60"/>
      <c r="C1678" s="59"/>
    </row>
    <row r="1679" spans="1:3">
      <c r="A1679" s="61"/>
      <c r="B1679" s="60"/>
      <c r="C1679" s="59"/>
    </row>
    <row r="1680" spans="1:3">
      <c r="A1680" s="61"/>
      <c r="B1680" s="60"/>
      <c r="C1680" s="59"/>
    </row>
    <row r="1681" spans="1:3">
      <c r="A1681" s="61"/>
      <c r="B1681" s="60"/>
      <c r="C1681" s="59"/>
    </row>
    <row r="1682" spans="1:3">
      <c r="A1682" s="61"/>
      <c r="B1682" s="60"/>
      <c r="C1682" s="59"/>
    </row>
    <row r="1683" spans="1:3">
      <c r="A1683" s="61"/>
      <c r="B1683" s="60"/>
      <c r="C1683" s="59"/>
    </row>
    <row r="1684" spans="1:3">
      <c r="A1684" s="61"/>
      <c r="B1684" s="60"/>
      <c r="C1684" s="59"/>
    </row>
    <row r="1685" spans="1:3">
      <c r="A1685" s="61"/>
      <c r="B1685" s="60"/>
      <c r="C1685" s="59"/>
    </row>
    <row r="1686" spans="1:3">
      <c r="A1686" s="61"/>
      <c r="B1686" s="60"/>
      <c r="C1686" s="59"/>
    </row>
    <row r="1687" spans="1:3">
      <c r="A1687" s="61"/>
      <c r="B1687" s="60"/>
      <c r="C1687" s="59"/>
    </row>
    <row r="1688" spans="1:3">
      <c r="A1688" s="61"/>
      <c r="B1688" s="60"/>
      <c r="C1688" s="59"/>
    </row>
    <row r="1689" spans="1:3">
      <c r="A1689" s="61"/>
      <c r="B1689" s="60"/>
      <c r="C1689" s="59"/>
    </row>
    <row r="1690" spans="1:3">
      <c r="A1690" s="61"/>
      <c r="B1690" s="60"/>
      <c r="C1690" s="59"/>
    </row>
    <row r="1691" spans="1:3">
      <c r="A1691" s="61"/>
      <c r="B1691" s="60"/>
      <c r="C1691" s="59"/>
    </row>
    <row r="1692" spans="1:3">
      <c r="A1692" s="61"/>
      <c r="B1692" s="60"/>
      <c r="C1692" s="59"/>
    </row>
    <row r="1693" spans="1:3">
      <c r="A1693" s="61"/>
      <c r="B1693" s="60"/>
      <c r="C1693" s="59"/>
    </row>
    <row r="1694" spans="1:3">
      <c r="A1694" s="61"/>
      <c r="B1694" s="60"/>
      <c r="C1694" s="59"/>
    </row>
    <row r="1695" spans="1:3">
      <c r="A1695" s="61"/>
      <c r="B1695" s="60"/>
      <c r="C1695" s="59"/>
    </row>
    <row r="1696" spans="1:3">
      <c r="A1696" s="61"/>
      <c r="B1696" s="60"/>
      <c r="C1696" s="59"/>
    </row>
    <row r="1697" spans="1:3">
      <c r="A1697" s="61"/>
      <c r="B1697" s="60"/>
      <c r="C1697" s="59"/>
    </row>
    <row r="1698" spans="1:3">
      <c r="A1698" s="61"/>
      <c r="B1698" s="60"/>
      <c r="C1698" s="59"/>
    </row>
    <row r="1699" spans="1:3">
      <c r="A1699" s="61"/>
      <c r="B1699" s="60"/>
      <c r="C1699" s="59"/>
    </row>
    <row r="1700" spans="1:3">
      <c r="A1700" s="61"/>
      <c r="B1700" s="60"/>
      <c r="C1700" s="59"/>
    </row>
    <row r="1701" spans="1:3">
      <c r="A1701" s="61"/>
      <c r="B1701" s="60"/>
      <c r="C1701" s="59"/>
    </row>
    <row r="1702" spans="1:3">
      <c r="A1702" s="61"/>
      <c r="B1702" s="60"/>
      <c r="C1702" s="59"/>
    </row>
    <row r="1703" spans="1:3">
      <c r="A1703" s="61"/>
      <c r="B1703" s="60"/>
      <c r="C1703" s="59"/>
    </row>
    <row r="1704" spans="1:3">
      <c r="A1704" s="61"/>
      <c r="B1704" s="60"/>
      <c r="C1704" s="59"/>
    </row>
    <row r="1705" spans="1:3">
      <c r="A1705" s="61"/>
      <c r="B1705" s="60"/>
      <c r="C1705" s="59"/>
    </row>
    <row r="1706" spans="1:3">
      <c r="A1706" s="61"/>
      <c r="B1706" s="60"/>
      <c r="C1706" s="59"/>
    </row>
    <row r="1707" spans="1:3">
      <c r="A1707" s="61"/>
      <c r="B1707" s="60"/>
      <c r="C1707" s="59"/>
    </row>
    <row r="1708" spans="1:3">
      <c r="A1708" s="61"/>
      <c r="B1708" s="60"/>
      <c r="C1708" s="59"/>
    </row>
    <row r="1709" spans="1:3">
      <c r="A1709" s="61"/>
      <c r="B1709" s="60"/>
      <c r="C1709" s="59"/>
    </row>
    <row r="1710" spans="1:3">
      <c r="A1710" s="61"/>
      <c r="B1710" s="60"/>
      <c r="C1710" s="59"/>
    </row>
    <row r="1711" spans="1:3">
      <c r="A1711" s="61"/>
      <c r="B1711" s="60"/>
      <c r="C1711" s="59"/>
    </row>
    <row r="1712" spans="1:3">
      <c r="A1712" s="61"/>
      <c r="B1712" s="60"/>
      <c r="C1712" s="59"/>
    </row>
    <row r="1713" spans="1:3">
      <c r="A1713" s="61"/>
      <c r="B1713" s="60"/>
      <c r="C1713" s="59"/>
    </row>
    <row r="1714" spans="1:3">
      <c r="A1714" s="61"/>
      <c r="B1714" s="60"/>
      <c r="C1714" s="59"/>
    </row>
    <row r="1715" spans="1:3">
      <c r="A1715" s="61"/>
      <c r="B1715" s="60"/>
      <c r="C1715" s="59"/>
    </row>
    <row r="1716" spans="1:3">
      <c r="A1716" s="61"/>
      <c r="B1716" s="60"/>
      <c r="C1716" s="59"/>
    </row>
    <row r="1717" spans="1:3">
      <c r="A1717" s="61"/>
      <c r="B1717" s="60"/>
      <c r="C1717" s="59"/>
    </row>
    <row r="1718" spans="1:3">
      <c r="A1718" s="61"/>
      <c r="B1718" s="60"/>
      <c r="C1718" s="59"/>
    </row>
    <row r="1719" spans="1:3">
      <c r="A1719" s="61"/>
      <c r="B1719" s="60"/>
      <c r="C1719" s="59"/>
    </row>
    <row r="1720" spans="1:3">
      <c r="A1720" s="61"/>
      <c r="B1720" s="60"/>
      <c r="C1720" s="59"/>
    </row>
    <row r="1721" spans="1:3">
      <c r="A1721" s="61"/>
      <c r="B1721" s="60"/>
      <c r="C1721" s="59"/>
    </row>
    <row r="1722" spans="1:3">
      <c r="A1722" s="61"/>
      <c r="B1722" s="60"/>
      <c r="C1722" s="59"/>
    </row>
    <row r="1723" spans="1:3">
      <c r="A1723" s="61"/>
      <c r="B1723" s="60"/>
      <c r="C1723" s="59"/>
    </row>
    <row r="1724" spans="1:3">
      <c r="A1724" s="61"/>
      <c r="B1724" s="60"/>
      <c r="C1724" s="59"/>
    </row>
    <row r="1725" spans="1:3">
      <c r="A1725" s="61"/>
      <c r="B1725" s="60"/>
      <c r="C1725" s="59"/>
    </row>
    <row r="1726" spans="1:3">
      <c r="A1726" s="61"/>
      <c r="B1726" s="60"/>
      <c r="C1726" s="59"/>
    </row>
    <row r="1727" spans="1:3">
      <c r="A1727" s="61"/>
      <c r="B1727" s="60"/>
      <c r="C1727" s="59"/>
    </row>
    <row r="1728" spans="1:3">
      <c r="A1728" s="61"/>
      <c r="B1728" s="60"/>
      <c r="C1728" s="59"/>
    </row>
    <row r="1729" spans="1:3">
      <c r="A1729" s="61"/>
      <c r="B1729" s="60"/>
      <c r="C1729" s="59"/>
    </row>
    <row r="1730" spans="1:3">
      <c r="A1730" s="61"/>
      <c r="B1730" s="60"/>
      <c r="C1730" s="59"/>
    </row>
    <row r="1731" spans="1:3">
      <c r="A1731" s="61"/>
      <c r="B1731" s="60"/>
      <c r="C1731" s="59"/>
    </row>
    <row r="1732" spans="1:3">
      <c r="A1732" s="61"/>
      <c r="B1732" s="60"/>
      <c r="C1732" s="59"/>
    </row>
    <row r="1733" spans="1:3">
      <c r="A1733" s="61"/>
      <c r="B1733" s="60"/>
      <c r="C1733" s="59"/>
    </row>
    <row r="1734" spans="1:3">
      <c r="A1734" s="61"/>
      <c r="B1734" s="60"/>
      <c r="C1734" s="59"/>
    </row>
    <row r="1735" spans="1:3">
      <c r="A1735" s="61"/>
      <c r="B1735" s="60"/>
      <c r="C1735" s="59"/>
    </row>
    <row r="1736" spans="1:3">
      <c r="A1736" s="61"/>
      <c r="B1736" s="60"/>
      <c r="C1736" s="59"/>
    </row>
    <row r="1737" spans="1:3">
      <c r="A1737" s="61"/>
      <c r="B1737" s="60"/>
      <c r="C1737" s="59"/>
    </row>
    <row r="1738" spans="1:3">
      <c r="A1738" s="61"/>
      <c r="B1738" s="60"/>
      <c r="C1738" s="59"/>
    </row>
    <row r="1739" spans="1:3">
      <c r="A1739" s="61"/>
      <c r="B1739" s="60"/>
      <c r="C1739" s="59"/>
    </row>
    <row r="1740" spans="1:3">
      <c r="A1740" s="61"/>
      <c r="B1740" s="60"/>
      <c r="C1740" s="59"/>
    </row>
    <row r="1741" spans="1:3">
      <c r="A1741" s="61"/>
      <c r="B1741" s="60"/>
      <c r="C1741" s="59"/>
    </row>
    <row r="1742" spans="1:3">
      <c r="A1742" s="61"/>
      <c r="B1742" s="60"/>
      <c r="C1742" s="59"/>
    </row>
    <row r="1743" spans="1:3">
      <c r="A1743" s="61"/>
      <c r="B1743" s="60"/>
      <c r="C1743" s="59"/>
    </row>
    <row r="1744" spans="1:3">
      <c r="A1744" s="61"/>
      <c r="B1744" s="60"/>
      <c r="C1744" s="59"/>
    </row>
    <row r="1745" spans="1:3">
      <c r="A1745" s="61"/>
      <c r="B1745" s="60"/>
      <c r="C1745" s="59"/>
    </row>
    <row r="1746" spans="1:3">
      <c r="A1746" s="61"/>
      <c r="B1746" s="60"/>
      <c r="C1746" s="59"/>
    </row>
    <row r="1747" spans="1:3">
      <c r="A1747" s="61"/>
      <c r="B1747" s="60"/>
      <c r="C1747" s="59"/>
    </row>
    <row r="1748" spans="1:3">
      <c r="A1748" s="61"/>
      <c r="B1748" s="60"/>
      <c r="C1748" s="59"/>
    </row>
    <row r="1749" spans="1:3">
      <c r="A1749" s="61"/>
      <c r="B1749" s="60"/>
      <c r="C1749" s="59"/>
    </row>
    <row r="1750" spans="1:3">
      <c r="A1750" s="61"/>
      <c r="B1750" s="60"/>
      <c r="C1750" s="59"/>
    </row>
    <row r="1751" spans="1:3">
      <c r="A1751" s="61"/>
      <c r="B1751" s="60"/>
      <c r="C1751" s="59"/>
    </row>
    <row r="1752" spans="1:3">
      <c r="A1752" s="61"/>
      <c r="B1752" s="60"/>
      <c r="C1752" s="59"/>
    </row>
    <row r="1753" spans="1:3">
      <c r="A1753" s="61"/>
      <c r="B1753" s="60"/>
      <c r="C1753" s="59"/>
    </row>
    <row r="1754" spans="1:3">
      <c r="A1754" s="61"/>
      <c r="B1754" s="60"/>
      <c r="C1754" s="59"/>
    </row>
    <row r="1755" spans="1:3">
      <c r="A1755" s="61"/>
      <c r="B1755" s="60"/>
      <c r="C1755" s="59"/>
    </row>
    <row r="1756" spans="1:3">
      <c r="A1756" s="61"/>
      <c r="B1756" s="60"/>
      <c r="C1756" s="59"/>
    </row>
    <row r="1757" spans="1:3">
      <c r="A1757" s="61"/>
      <c r="B1757" s="60"/>
      <c r="C1757" s="59"/>
    </row>
    <row r="1758" spans="1:3">
      <c r="A1758" s="61"/>
      <c r="B1758" s="60"/>
      <c r="C1758" s="59"/>
    </row>
    <row r="1759" spans="1:3">
      <c r="A1759" s="61"/>
      <c r="B1759" s="60"/>
      <c r="C1759" s="59"/>
    </row>
    <row r="1760" spans="1:3">
      <c r="A1760" s="61"/>
      <c r="B1760" s="60"/>
      <c r="C1760" s="59"/>
    </row>
    <row r="1761" spans="1:3">
      <c r="A1761" s="61"/>
      <c r="B1761" s="60"/>
      <c r="C1761" s="59"/>
    </row>
    <row r="1762" spans="1:3">
      <c r="A1762" s="61"/>
      <c r="B1762" s="60"/>
      <c r="C1762" s="59"/>
    </row>
    <row r="1763" spans="1:3">
      <c r="A1763" s="61"/>
      <c r="B1763" s="60"/>
      <c r="C1763" s="59"/>
    </row>
    <row r="1764" spans="1:3">
      <c r="A1764" s="61"/>
      <c r="B1764" s="60"/>
      <c r="C1764" s="59"/>
    </row>
    <row r="1765" spans="1:3">
      <c r="A1765" s="61"/>
      <c r="B1765" s="60"/>
      <c r="C1765" s="59"/>
    </row>
    <row r="1766" spans="1:3">
      <c r="A1766" s="61"/>
      <c r="B1766" s="60"/>
      <c r="C1766" s="59"/>
    </row>
    <row r="1767" spans="1:3">
      <c r="A1767" s="61"/>
      <c r="B1767" s="60"/>
      <c r="C1767" s="59"/>
    </row>
    <row r="1768" spans="1:3">
      <c r="A1768" s="61"/>
      <c r="B1768" s="60"/>
      <c r="C1768" s="59"/>
    </row>
    <row r="1769" spans="1:3">
      <c r="A1769" s="61"/>
      <c r="B1769" s="60"/>
      <c r="C1769" s="59"/>
    </row>
    <row r="1770" spans="1:3">
      <c r="A1770" s="61"/>
      <c r="B1770" s="60"/>
      <c r="C1770" s="59"/>
    </row>
    <row r="1771" spans="1:3">
      <c r="A1771" s="61"/>
      <c r="B1771" s="60"/>
      <c r="C1771" s="59"/>
    </row>
    <row r="1772" spans="1:3">
      <c r="A1772" s="61"/>
      <c r="B1772" s="60"/>
      <c r="C1772" s="59"/>
    </row>
    <row r="1773" spans="1:3">
      <c r="A1773" s="61"/>
      <c r="B1773" s="60"/>
      <c r="C1773" s="59"/>
    </row>
    <row r="1774" spans="1:3">
      <c r="A1774" s="61"/>
      <c r="B1774" s="60"/>
      <c r="C1774" s="59"/>
    </row>
    <row r="1775" spans="1:3">
      <c r="A1775" s="61"/>
      <c r="B1775" s="60"/>
      <c r="C1775" s="59"/>
    </row>
    <row r="1776" spans="1:3">
      <c r="A1776" s="61"/>
      <c r="B1776" s="60"/>
      <c r="C1776" s="59"/>
    </row>
    <row r="1777" spans="1:3">
      <c r="A1777" s="61"/>
      <c r="B1777" s="60"/>
      <c r="C1777" s="59"/>
    </row>
    <row r="1778" spans="1:3">
      <c r="A1778" s="61"/>
      <c r="B1778" s="60"/>
      <c r="C1778" s="59"/>
    </row>
    <row r="1779" spans="1:3">
      <c r="A1779" s="61"/>
      <c r="B1779" s="60"/>
      <c r="C1779" s="59"/>
    </row>
    <row r="1780" spans="1:3">
      <c r="A1780" s="61"/>
      <c r="B1780" s="60"/>
      <c r="C1780" s="59"/>
    </row>
    <row r="1781" spans="1:3">
      <c r="A1781" s="61"/>
      <c r="B1781" s="60"/>
      <c r="C1781" s="59"/>
    </row>
    <row r="1782" spans="1:3">
      <c r="A1782" s="61"/>
      <c r="B1782" s="60"/>
      <c r="C1782" s="59"/>
    </row>
    <row r="1783" spans="1:3">
      <c r="A1783" s="61"/>
      <c r="B1783" s="60"/>
      <c r="C1783" s="59"/>
    </row>
    <row r="1784" spans="1:3">
      <c r="A1784" s="61"/>
      <c r="B1784" s="60"/>
      <c r="C1784" s="59"/>
    </row>
    <row r="1785" spans="1:3">
      <c r="A1785" s="61"/>
      <c r="B1785" s="60"/>
      <c r="C1785" s="59"/>
    </row>
    <row r="1786" spans="1:3">
      <c r="A1786" s="61"/>
      <c r="B1786" s="60"/>
      <c r="C1786" s="59"/>
    </row>
    <row r="1787" spans="1:3">
      <c r="A1787" s="61"/>
      <c r="B1787" s="60"/>
      <c r="C1787" s="59"/>
    </row>
    <row r="1788" spans="1:3">
      <c r="A1788" s="61"/>
      <c r="B1788" s="60"/>
      <c r="C1788" s="59"/>
    </row>
    <row r="1789" spans="1:3">
      <c r="A1789" s="61"/>
      <c r="B1789" s="60"/>
      <c r="C1789" s="59"/>
    </row>
    <row r="1790" spans="1:3">
      <c r="A1790" s="61"/>
      <c r="B1790" s="60"/>
      <c r="C1790" s="59"/>
    </row>
    <row r="1791" spans="1:3">
      <c r="A1791" s="61"/>
      <c r="B1791" s="60"/>
      <c r="C1791" s="59"/>
    </row>
    <row r="1792" spans="1:3">
      <c r="A1792" s="61"/>
      <c r="B1792" s="60"/>
      <c r="C1792" s="59"/>
    </row>
    <row r="1793" spans="1:3">
      <c r="A1793" s="61"/>
      <c r="B1793" s="60"/>
      <c r="C1793" s="59"/>
    </row>
    <row r="1794" spans="1:3">
      <c r="A1794" s="61"/>
      <c r="B1794" s="60"/>
      <c r="C1794" s="59"/>
    </row>
    <row r="1795" spans="1:3">
      <c r="A1795" s="61"/>
      <c r="B1795" s="60"/>
      <c r="C1795" s="59"/>
    </row>
    <row r="1796" spans="1:3">
      <c r="A1796" s="61"/>
      <c r="B1796" s="60"/>
      <c r="C1796" s="59"/>
    </row>
    <row r="1797" spans="1:3">
      <c r="A1797" s="61"/>
      <c r="B1797" s="60"/>
      <c r="C1797" s="59"/>
    </row>
    <row r="1798" spans="1:3">
      <c r="A1798" s="61"/>
      <c r="B1798" s="60"/>
      <c r="C1798" s="59"/>
    </row>
    <row r="1799" spans="1:3">
      <c r="A1799" s="61"/>
      <c r="B1799" s="60"/>
      <c r="C1799" s="59"/>
    </row>
    <row r="1800" spans="1:3">
      <c r="A1800" s="61"/>
      <c r="B1800" s="60"/>
      <c r="C1800" s="59"/>
    </row>
    <row r="1801" spans="1:3">
      <c r="A1801" s="61"/>
      <c r="B1801" s="60"/>
      <c r="C1801" s="59"/>
    </row>
    <row r="1802" spans="1:3">
      <c r="A1802" s="61"/>
      <c r="B1802" s="60"/>
      <c r="C1802" s="59"/>
    </row>
    <row r="1803" spans="1:3">
      <c r="A1803" s="61"/>
      <c r="B1803" s="60"/>
      <c r="C1803" s="59"/>
    </row>
    <row r="1804" spans="1:3">
      <c r="A1804" s="61"/>
      <c r="B1804" s="60"/>
      <c r="C1804" s="59"/>
    </row>
    <row r="1805" spans="1:3">
      <c r="A1805" s="61"/>
      <c r="B1805" s="60"/>
      <c r="C1805" s="59"/>
    </row>
    <row r="1806" spans="1:3">
      <c r="A1806" s="61"/>
      <c r="B1806" s="60"/>
      <c r="C1806" s="59"/>
    </row>
    <row r="1807" spans="1:3">
      <c r="A1807" s="61"/>
      <c r="B1807" s="60"/>
      <c r="C1807" s="59"/>
    </row>
    <row r="1808" spans="1:3">
      <c r="A1808" s="61"/>
      <c r="B1808" s="60"/>
      <c r="C1808" s="59"/>
    </row>
    <row r="1809" spans="1:3">
      <c r="A1809" s="61"/>
      <c r="B1809" s="60"/>
      <c r="C1809" s="59"/>
    </row>
    <row r="1810" spans="1:3">
      <c r="A1810" s="61"/>
      <c r="B1810" s="60"/>
      <c r="C1810" s="59"/>
    </row>
    <row r="1811" spans="1:3">
      <c r="A1811" s="61"/>
      <c r="B1811" s="60"/>
      <c r="C1811" s="59"/>
    </row>
    <row r="1812" spans="1:3">
      <c r="A1812" s="61"/>
      <c r="B1812" s="60"/>
      <c r="C1812" s="59"/>
    </row>
    <row r="1813" spans="1:3">
      <c r="A1813" s="61"/>
      <c r="B1813" s="60"/>
      <c r="C1813" s="59"/>
    </row>
    <row r="1814" spans="1:3">
      <c r="A1814" s="61"/>
      <c r="B1814" s="60"/>
      <c r="C1814" s="59"/>
    </row>
    <row r="1815" spans="1:3">
      <c r="A1815" s="61"/>
      <c r="B1815" s="60"/>
      <c r="C1815" s="59"/>
    </row>
    <row r="1816" spans="1:3">
      <c r="A1816" s="61"/>
      <c r="B1816" s="60"/>
      <c r="C1816" s="59"/>
    </row>
    <row r="1817" spans="1:3">
      <c r="A1817" s="61"/>
      <c r="B1817" s="60"/>
      <c r="C1817" s="59"/>
    </row>
    <row r="1818" spans="1:3">
      <c r="A1818" s="61"/>
      <c r="B1818" s="60"/>
      <c r="C1818" s="59"/>
    </row>
    <row r="1819" spans="1:3">
      <c r="A1819" s="61"/>
      <c r="B1819" s="60"/>
      <c r="C1819" s="59"/>
    </row>
    <row r="1820" spans="1:3">
      <c r="A1820" s="61"/>
      <c r="B1820" s="60"/>
      <c r="C1820" s="59"/>
    </row>
    <row r="1821" spans="1:3">
      <c r="A1821" s="61"/>
      <c r="B1821" s="60"/>
      <c r="C1821" s="59"/>
    </row>
    <row r="1822" spans="1:3">
      <c r="A1822" s="61"/>
      <c r="B1822" s="60"/>
      <c r="C1822" s="59"/>
    </row>
    <row r="1823" spans="1:3">
      <c r="A1823" s="61"/>
      <c r="B1823" s="60"/>
      <c r="C1823" s="59"/>
    </row>
    <row r="1824" spans="1:3">
      <c r="A1824" s="61"/>
      <c r="B1824" s="60"/>
      <c r="C1824" s="59"/>
    </row>
    <row r="1825" spans="1:3">
      <c r="A1825" s="61"/>
      <c r="B1825" s="60"/>
      <c r="C1825" s="59"/>
    </row>
    <row r="1826" spans="1:3">
      <c r="A1826" s="61"/>
      <c r="B1826" s="60"/>
      <c r="C1826" s="59"/>
    </row>
    <row r="1827" spans="1:3">
      <c r="A1827" s="61"/>
      <c r="B1827" s="60"/>
      <c r="C1827" s="59"/>
    </row>
    <row r="1828" spans="1:3">
      <c r="A1828" s="61"/>
      <c r="B1828" s="60"/>
      <c r="C1828" s="59"/>
    </row>
    <row r="1829" spans="1:3">
      <c r="A1829" s="61"/>
      <c r="B1829" s="60"/>
      <c r="C1829" s="59"/>
    </row>
    <row r="1830" spans="1:3">
      <c r="A1830" s="61"/>
      <c r="B1830" s="60"/>
      <c r="C1830" s="59"/>
    </row>
    <row r="1831" spans="1:3">
      <c r="A1831" s="61"/>
      <c r="B1831" s="60"/>
      <c r="C1831" s="59"/>
    </row>
    <row r="1832" spans="1:3">
      <c r="A1832" s="61"/>
      <c r="B1832" s="60"/>
      <c r="C1832" s="59"/>
    </row>
    <row r="1833" spans="1:3">
      <c r="A1833" s="61"/>
      <c r="B1833" s="60"/>
      <c r="C1833" s="59"/>
    </row>
    <row r="1834" spans="1:3">
      <c r="A1834" s="61"/>
      <c r="B1834" s="60"/>
      <c r="C1834" s="59"/>
    </row>
    <row r="1835" spans="1:3">
      <c r="A1835" s="61"/>
      <c r="B1835" s="60"/>
      <c r="C1835" s="59"/>
    </row>
    <row r="1836" spans="1:3">
      <c r="A1836" s="61"/>
      <c r="B1836" s="60"/>
      <c r="C1836" s="59"/>
    </row>
    <row r="1837" spans="1:3">
      <c r="A1837" s="61"/>
      <c r="B1837" s="60"/>
      <c r="C1837" s="59"/>
    </row>
    <row r="1838" spans="1:3">
      <c r="A1838" s="61"/>
      <c r="B1838" s="60"/>
      <c r="C1838" s="59"/>
    </row>
    <row r="1839" spans="1:3">
      <c r="A1839" s="61"/>
      <c r="B1839" s="60"/>
      <c r="C1839" s="59"/>
    </row>
    <row r="1840" spans="1:3">
      <c r="A1840" s="61"/>
      <c r="B1840" s="60"/>
      <c r="C1840" s="59"/>
    </row>
    <row r="1841" spans="1:3">
      <c r="A1841" s="61"/>
      <c r="B1841" s="60"/>
      <c r="C1841" s="59"/>
    </row>
    <row r="1842" spans="1:3">
      <c r="A1842" s="61"/>
      <c r="B1842" s="60"/>
      <c r="C1842" s="59"/>
    </row>
    <row r="1843" spans="1:3">
      <c r="A1843" s="61"/>
      <c r="B1843" s="60"/>
      <c r="C1843" s="59"/>
    </row>
    <row r="1844" spans="1:3">
      <c r="A1844" s="61"/>
      <c r="B1844" s="60"/>
      <c r="C1844" s="59"/>
    </row>
    <row r="1845" spans="1:3">
      <c r="A1845" s="61"/>
      <c r="B1845" s="60"/>
      <c r="C1845" s="59"/>
    </row>
    <row r="1846" spans="1:3">
      <c r="A1846" s="61"/>
      <c r="B1846" s="60"/>
      <c r="C1846" s="59"/>
    </row>
    <row r="1847" spans="1:3">
      <c r="A1847" s="61"/>
      <c r="B1847" s="60"/>
      <c r="C1847" s="59"/>
    </row>
    <row r="1848" spans="1:3">
      <c r="A1848" s="61"/>
      <c r="B1848" s="60"/>
      <c r="C1848" s="59"/>
    </row>
    <row r="1849" spans="1:3">
      <c r="A1849" s="61"/>
      <c r="B1849" s="60"/>
      <c r="C1849" s="59"/>
    </row>
    <row r="1850" spans="1:3">
      <c r="A1850" s="61"/>
      <c r="B1850" s="60"/>
      <c r="C1850" s="59"/>
    </row>
    <row r="1851" spans="1:3">
      <c r="A1851" s="61"/>
      <c r="B1851" s="60"/>
      <c r="C1851" s="59"/>
    </row>
    <row r="1852" spans="1:3">
      <c r="A1852" s="61"/>
      <c r="B1852" s="60"/>
      <c r="C1852" s="59"/>
    </row>
    <row r="1853" spans="1:3">
      <c r="A1853" s="61"/>
      <c r="B1853" s="60"/>
      <c r="C1853" s="59"/>
    </row>
    <row r="1854" spans="1:3">
      <c r="A1854" s="61"/>
      <c r="B1854" s="60"/>
      <c r="C1854" s="59"/>
    </row>
    <row r="1855" spans="1:3">
      <c r="A1855" s="61"/>
      <c r="B1855" s="60"/>
      <c r="C1855" s="59"/>
    </row>
    <row r="1856" spans="1:3">
      <c r="A1856" s="61"/>
      <c r="B1856" s="60"/>
      <c r="C1856" s="59"/>
    </row>
    <row r="1857" spans="1:3">
      <c r="A1857" s="61"/>
      <c r="B1857" s="60"/>
      <c r="C1857" s="59"/>
    </row>
    <row r="1858" spans="1:3">
      <c r="A1858" s="61"/>
      <c r="B1858" s="60"/>
      <c r="C1858" s="59"/>
    </row>
    <row r="1859" spans="1:3">
      <c r="A1859" s="61"/>
      <c r="B1859" s="60"/>
      <c r="C1859" s="59"/>
    </row>
    <row r="1860" spans="1:3">
      <c r="A1860" s="61"/>
      <c r="B1860" s="60"/>
      <c r="C1860" s="59"/>
    </row>
    <row r="1861" spans="1:3">
      <c r="A1861" s="61"/>
      <c r="B1861" s="60"/>
      <c r="C1861" s="59"/>
    </row>
    <row r="1862" spans="1:3">
      <c r="A1862" s="61"/>
      <c r="B1862" s="60"/>
      <c r="C1862" s="59"/>
    </row>
    <row r="1863" spans="1:3">
      <c r="A1863" s="61"/>
      <c r="B1863" s="60"/>
      <c r="C1863" s="59"/>
    </row>
    <row r="1864" spans="1:3">
      <c r="A1864" s="61"/>
      <c r="B1864" s="60"/>
      <c r="C1864" s="59"/>
    </row>
    <row r="1865" spans="1:3">
      <c r="A1865" s="61"/>
      <c r="B1865" s="60"/>
      <c r="C1865" s="59"/>
    </row>
    <row r="1866" spans="1:3">
      <c r="A1866" s="61"/>
      <c r="B1866" s="60"/>
      <c r="C1866" s="59"/>
    </row>
    <row r="1867" spans="1:3">
      <c r="A1867" s="61"/>
      <c r="B1867" s="60"/>
      <c r="C1867" s="59"/>
    </row>
    <row r="1868" spans="1:3">
      <c r="A1868" s="61"/>
      <c r="B1868" s="60"/>
      <c r="C1868" s="59"/>
    </row>
    <row r="1869" spans="1:3">
      <c r="A1869" s="61"/>
      <c r="B1869" s="60"/>
      <c r="C1869" s="59"/>
    </row>
    <row r="1870" spans="1:3">
      <c r="A1870" s="61"/>
      <c r="B1870" s="60"/>
      <c r="C1870" s="59"/>
    </row>
    <row r="1871" spans="1:3">
      <c r="A1871" s="61"/>
      <c r="B1871" s="60"/>
      <c r="C1871" s="59"/>
    </row>
    <row r="1872" spans="1:3">
      <c r="A1872" s="61"/>
      <c r="B1872" s="60"/>
      <c r="C1872" s="59"/>
    </row>
    <row r="1873" spans="1:3">
      <c r="A1873" s="61"/>
      <c r="B1873" s="60"/>
      <c r="C1873" s="59"/>
    </row>
    <row r="1874" spans="1:3">
      <c r="A1874" s="61"/>
      <c r="B1874" s="60"/>
      <c r="C1874" s="59"/>
    </row>
    <row r="1875" spans="1:3">
      <c r="A1875" s="61"/>
      <c r="B1875" s="60"/>
      <c r="C1875" s="59"/>
    </row>
    <row r="1876" spans="1:3">
      <c r="A1876" s="61"/>
      <c r="B1876" s="60"/>
      <c r="C1876" s="59"/>
    </row>
    <row r="1877" spans="1:3">
      <c r="A1877" s="61"/>
      <c r="B1877" s="60"/>
      <c r="C1877" s="59"/>
    </row>
    <row r="1878" spans="1:3">
      <c r="A1878" s="61"/>
      <c r="B1878" s="60"/>
      <c r="C1878" s="59"/>
    </row>
    <row r="1879" spans="1:3">
      <c r="A1879" s="61"/>
      <c r="B1879" s="60"/>
      <c r="C1879" s="59"/>
    </row>
    <row r="1880" spans="1:3">
      <c r="A1880" s="61"/>
      <c r="B1880" s="60"/>
      <c r="C1880" s="59"/>
    </row>
    <row r="1881" spans="1:3">
      <c r="A1881" s="61"/>
      <c r="B1881" s="60"/>
      <c r="C1881" s="59"/>
    </row>
    <row r="1882" spans="1:3">
      <c r="A1882" s="61"/>
      <c r="B1882" s="60"/>
      <c r="C1882" s="59"/>
    </row>
    <row r="1883" spans="1:3">
      <c r="A1883" s="61"/>
      <c r="B1883" s="60"/>
      <c r="C1883" s="59"/>
    </row>
    <row r="1884" spans="1:3">
      <c r="A1884" s="61"/>
      <c r="B1884" s="60"/>
      <c r="C1884" s="59"/>
    </row>
    <row r="1885" spans="1:3">
      <c r="A1885" s="61"/>
      <c r="B1885" s="60"/>
      <c r="C1885" s="59"/>
    </row>
    <row r="1886" spans="1:3">
      <c r="A1886" s="61"/>
      <c r="B1886" s="60"/>
      <c r="C1886" s="59"/>
    </row>
    <row r="1887" spans="1:3">
      <c r="A1887" s="61"/>
      <c r="B1887" s="60"/>
      <c r="C1887" s="59"/>
    </row>
    <row r="1888" spans="1:3">
      <c r="A1888" s="61"/>
      <c r="B1888" s="60"/>
      <c r="C1888" s="59"/>
    </row>
    <row r="1889" spans="1:3">
      <c r="A1889" s="61"/>
      <c r="B1889" s="60"/>
      <c r="C1889" s="59"/>
    </row>
    <row r="1890" spans="1:3">
      <c r="A1890" s="61"/>
      <c r="B1890" s="60"/>
      <c r="C1890" s="59"/>
    </row>
    <row r="1891" spans="1:3">
      <c r="A1891" s="61"/>
      <c r="B1891" s="60"/>
      <c r="C1891" s="59"/>
    </row>
    <row r="1892" spans="1:3">
      <c r="A1892" s="61"/>
      <c r="B1892" s="60"/>
      <c r="C1892" s="59"/>
    </row>
    <row r="1893" spans="1:3">
      <c r="A1893" s="61"/>
      <c r="B1893" s="60"/>
      <c r="C1893" s="59"/>
    </row>
    <row r="1894" spans="1:3">
      <c r="A1894" s="61"/>
      <c r="B1894" s="60"/>
      <c r="C1894" s="59"/>
    </row>
    <row r="1895" spans="1:3">
      <c r="A1895" s="61"/>
      <c r="B1895" s="60"/>
      <c r="C1895" s="59"/>
    </row>
    <row r="1896" spans="1:3">
      <c r="A1896" s="61"/>
      <c r="B1896" s="60"/>
      <c r="C1896" s="59"/>
    </row>
    <row r="1897" spans="1:3">
      <c r="A1897" s="61"/>
      <c r="B1897" s="60"/>
      <c r="C1897" s="59"/>
    </row>
    <row r="1898" spans="1:3">
      <c r="A1898" s="61"/>
      <c r="B1898" s="60"/>
      <c r="C1898" s="59"/>
    </row>
    <row r="1899" spans="1:3">
      <c r="A1899" s="61"/>
      <c r="B1899" s="60"/>
      <c r="C1899" s="59"/>
    </row>
    <row r="1900" spans="1:3">
      <c r="A1900" s="61"/>
      <c r="B1900" s="60"/>
      <c r="C1900" s="59"/>
    </row>
    <row r="1901" spans="1:3">
      <c r="A1901" s="61"/>
      <c r="B1901" s="60"/>
      <c r="C1901" s="59"/>
    </row>
    <row r="1902" spans="1:3">
      <c r="A1902" s="61"/>
      <c r="B1902" s="60"/>
      <c r="C1902" s="59"/>
    </row>
    <row r="1903" spans="1:3">
      <c r="A1903" s="61"/>
      <c r="B1903" s="60"/>
      <c r="C1903" s="59"/>
    </row>
    <row r="1904" spans="1:3">
      <c r="A1904" s="61"/>
      <c r="B1904" s="60"/>
      <c r="C1904" s="59"/>
    </row>
    <row r="1905" spans="1:3">
      <c r="A1905" s="61"/>
      <c r="B1905" s="60"/>
      <c r="C1905" s="59"/>
    </row>
    <row r="1906" spans="1:3">
      <c r="A1906" s="61"/>
      <c r="B1906" s="60"/>
      <c r="C1906" s="59"/>
    </row>
    <row r="1907" spans="1:3">
      <c r="A1907" s="61"/>
      <c r="B1907" s="60"/>
      <c r="C1907" s="59"/>
    </row>
    <row r="1908" spans="1:3">
      <c r="A1908" s="61"/>
      <c r="B1908" s="60"/>
      <c r="C1908" s="59"/>
    </row>
    <row r="1909" spans="1:3">
      <c r="A1909" s="61"/>
      <c r="B1909" s="60"/>
      <c r="C1909" s="59"/>
    </row>
    <row r="1910" spans="1:3">
      <c r="A1910" s="61"/>
      <c r="B1910" s="60"/>
      <c r="C1910" s="59"/>
    </row>
    <row r="1911" spans="1:3">
      <c r="A1911" s="61"/>
      <c r="B1911" s="60"/>
      <c r="C1911" s="59"/>
    </row>
    <row r="1912" spans="1:3">
      <c r="A1912" s="61"/>
      <c r="B1912" s="60"/>
      <c r="C1912" s="59"/>
    </row>
    <row r="1913" spans="1:3">
      <c r="A1913" s="61"/>
      <c r="B1913" s="60"/>
      <c r="C1913" s="59"/>
    </row>
    <row r="1914" spans="1:3">
      <c r="A1914" s="61"/>
      <c r="B1914" s="60"/>
      <c r="C1914" s="59"/>
    </row>
    <row r="1915" spans="1:3">
      <c r="A1915" s="61"/>
      <c r="B1915" s="60"/>
      <c r="C1915" s="59"/>
    </row>
    <row r="1916" spans="1:3">
      <c r="A1916" s="61"/>
      <c r="B1916" s="60"/>
      <c r="C1916" s="59"/>
    </row>
    <row r="1917" spans="1:3">
      <c r="A1917" s="61"/>
      <c r="B1917" s="60"/>
      <c r="C1917" s="59"/>
    </row>
    <row r="1918" spans="1:3">
      <c r="A1918" s="61"/>
      <c r="B1918" s="60"/>
      <c r="C1918" s="59"/>
    </row>
    <row r="1919" spans="1:3">
      <c r="A1919" s="61"/>
      <c r="B1919" s="60"/>
      <c r="C1919" s="59"/>
    </row>
    <row r="1920" spans="1:3">
      <c r="A1920" s="61"/>
      <c r="B1920" s="60"/>
      <c r="C1920" s="59"/>
    </row>
    <row r="1921" spans="1:3">
      <c r="A1921" s="61"/>
      <c r="B1921" s="60"/>
      <c r="C1921" s="59"/>
    </row>
    <row r="1922" spans="1:3">
      <c r="A1922" s="61"/>
      <c r="B1922" s="60"/>
      <c r="C1922" s="59"/>
    </row>
    <row r="1923" spans="1:3">
      <c r="A1923" s="61"/>
      <c r="B1923" s="60"/>
      <c r="C1923" s="59"/>
    </row>
    <row r="1924" spans="1:3">
      <c r="A1924" s="61"/>
      <c r="B1924" s="60"/>
      <c r="C1924" s="59"/>
    </row>
    <row r="1925" spans="1:3">
      <c r="A1925" s="61"/>
      <c r="B1925" s="60"/>
      <c r="C1925" s="59"/>
    </row>
    <row r="1926" spans="1:3">
      <c r="A1926" s="61"/>
      <c r="B1926" s="60"/>
      <c r="C1926" s="59"/>
    </row>
    <row r="1927" spans="1:3">
      <c r="A1927" s="61"/>
      <c r="B1927" s="60"/>
      <c r="C1927" s="59"/>
    </row>
    <row r="1928" spans="1:3">
      <c r="A1928" s="61"/>
      <c r="B1928" s="60"/>
      <c r="C1928" s="59"/>
    </row>
    <row r="1929" spans="1:3">
      <c r="A1929" s="61"/>
      <c r="B1929" s="60"/>
      <c r="C1929" s="59"/>
    </row>
    <row r="1930" spans="1:3">
      <c r="A1930" s="61"/>
      <c r="B1930" s="60"/>
      <c r="C1930" s="59"/>
    </row>
    <row r="1931" spans="1:3">
      <c r="A1931" s="61"/>
      <c r="B1931" s="60"/>
      <c r="C1931" s="59"/>
    </row>
    <row r="1932" spans="1:3">
      <c r="A1932" s="61"/>
      <c r="B1932" s="60"/>
      <c r="C1932" s="59"/>
    </row>
    <row r="1933" spans="1:3">
      <c r="A1933" s="61"/>
      <c r="B1933" s="60"/>
      <c r="C1933" s="59"/>
    </row>
    <row r="1934" spans="1:3">
      <c r="A1934" s="61"/>
      <c r="B1934" s="60"/>
      <c r="C1934" s="59"/>
    </row>
    <row r="1935" spans="1:3">
      <c r="A1935" s="61"/>
      <c r="B1935" s="60"/>
      <c r="C1935" s="59"/>
    </row>
    <row r="1936" spans="1:3">
      <c r="A1936" s="61"/>
      <c r="B1936" s="60"/>
      <c r="C1936" s="59"/>
    </row>
    <row r="1937" spans="1:3">
      <c r="A1937" s="61"/>
      <c r="B1937" s="60"/>
      <c r="C1937" s="59"/>
    </row>
    <row r="1938" spans="1:3">
      <c r="A1938" s="61"/>
      <c r="B1938" s="60"/>
      <c r="C1938" s="59"/>
    </row>
    <row r="1939" spans="1:3">
      <c r="A1939" s="61"/>
      <c r="B1939" s="60"/>
      <c r="C1939" s="59"/>
    </row>
    <row r="1940" spans="1:3">
      <c r="A1940" s="61"/>
      <c r="B1940" s="60"/>
      <c r="C1940" s="59"/>
    </row>
    <row r="1941" spans="1:3">
      <c r="A1941" s="61"/>
      <c r="B1941" s="60"/>
      <c r="C1941" s="59"/>
    </row>
    <row r="1942" spans="1:3">
      <c r="A1942" s="61"/>
      <c r="B1942" s="60"/>
      <c r="C1942" s="59"/>
    </row>
    <row r="1943" spans="1:3">
      <c r="A1943" s="61"/>
      <c r="B1943" s="60"/>
      <c r="C1943" s="59"/>
    </row>
    <row r="1944" spans="1:3">
      <c r="A1944" s="61"/>
      <c r="B1944" s="60"/>
      <c r="C1944" s="59"/>
    </row>
    <row r="1945" spans="1:3">
      <c r="A1945" s="61"/>
      <c r="B1945" s="60"/>
      <c r="C1945" s="59"/>
    </row>
    <row r="1946" spans="1:3">
      <c r="A1946" s="61"/>
      <c r="B1946" s="60"/>
      <c r="C1946" s="59"/>
    </row>
    <row r="1947" spans="1:3">
      <c r="A1947" s="61"/>
      <c r="B1947" s="60"/>
      <c r="C1947" s="59"/>
    </row>
    <row r="1948" spans="1:3">
      <c r="A1948" s="61"/>
      <c r="B1948" s="60"/>
      <c r="C1948" s="59"/>
    </row>
    <row r="1949" spans="1:3">
      <c r="A1949" s="61"/>
      <c r="B1949" s="60"/>
      <c r="C1949" s="59"/>
    </row>
    <row r="1950" spans="1:3">
      <c r="A1950" s="61"/>
      <c r="B1950" s="60"/>
      <c r="C1950" s="59"/>
    </row>
    <row r="1951" spans="1:3">
      <c r="A1951" s="61"/>
      <c r="B1951" s="60"/>
      <c r="C1951" s="59"/>
    </row>
    <row r="1952" spans="1:3">
      <c r="A1952" s="61"/>
      <c r="B1952" s="60"/>
      <c r="C1952" s="59"/>
    </row>
    <row r="1953" spans="1:3">
      <c r="A1953" s="61"/>
      <c r="B1953" s="60"/>
      <c r="C1953" s="59"/>
    </row>
    <row r="1954" spans="1:3">
      <c r="A1954" s="61"/>
      <c r="B1954" s="60"/>
      <c r="C1954" s="59"/>
    </row>
    <row r="1955" spans="1:3">
      <c r="A1955" s="61"/>
      <c r="B1955" s="60"/>
      <c r="C1955" s="59"/>
    </row>
    <row r="1956" spans="1:3">
      <c r="A1956" s="61"/>
      <c r="B1956" s="60"/>
      <c r="C1956" s="59"/>
    </row>
    <row r="1957" spans="1:3">
      <c r="A1957" s="61"/>
      <c r="B1957" s="60"/>
      <c r="C1957" s="59"/>
    </row>
    <row r="1958" spans="1:3">
      <c r="A1958" s="61"/>
      <c r="B1958" s="60"/>
      <c r="C1958" s="59"/>
    </row>
    <row r="1959" spans="1:3">
      <c r="A1959" s="61"/>
      <c r="B1959" s="60"/>
      <c r="C1959" s="59"/>
    </row>
    <row r="1960" spans="1:3">
      <c r="A1960" s="61"/>
      <c r="B1960" s="60"/>
      <c r="C1960" s="59"/>
    </row>
    <row r="1961" spans="1:3">
      <c r="A1961" s="61"/>
      <c r="B1961" s="60"/>
      <c r="C1961" s="59"/>
    </row>
    <row r="1962" spans="1:3">
      <c r="A1962" s="61"/>
      <c r="B1962" s="60"/>
      <c r="C1962" s="59"/>
    </row>
    <row r="1963" spans="1:3">
      <c r="A1963" s="61"/>
      <c r="B1963" s="60"/>
      <c r="C1963" s="59"/>
    </row>
    <row r="1964" spans="1:3">
      <c r="A1964" s="61"/>
      <c r="B1964" s="60"/>
      <c r="C1964" s="59"/>
    </row>
    <row r="1965" spans="1:3">
      <c r="A1965" s="61"/>
      <c r="B1965" s="60"/>
      <c r="C1965" s="59"/>
    </row>
    <row r="1966" spans="1:3">
      <c r="A1966" s="61"/>
      <c r="B1966" s="60"/>
      <c r="C1966" s="59"/>
    </row>
    <row r="1967" spans="1:3">
      <c r="A1967" s="61"/>
      <c r="B1967" s="60"/>
      <c r="C1967" s="59"/>
    </row>
    <row r="1968" spans="1:3">
      <c r="A1968" s="61"/>
      <c r="B1968" s="60"/>
      <c r="C1968" s="59"/>
    </row>
    <row r="1969" spans="1:3">
      <c r="A1969" s="61"/>
      <c r="B1969" s="60"/>
      <c r="C1969" s="59"/>
    </row>
    <row r="1970" spans="1:3">
      <c r="A1970" s="61"/>
      <c r="B1970" s="60"/>
      <c r="C1970" s="59"/>
    </row>
    <row r="1971" spans="1:3">
      <c r="A1971" s="61"/>
      <c r="B1971" s="60"/>
      <c r="C1971" s="59"/>
    </row>
    <row r="1972" spans="1:3">
      <c r="A1972" s="61"/>
      <c r="B1972" s="60"/>
      <c r="C1972" s="59"/>
    </row>
    <row r="1973" spans="1:3">
      <c r="A1973" s="61"/>
      <c r="B1973" s="60"/>
      <c r="C1973" s="59"/>
    </row>
    <row r="1974" spans="1:3">
      <c r="A1974" s="61"/>
      <c r="B1974" s="60"/>
      <c r="C1974" s="59"/>
    </row>
    <row r="1975" spans="1:3">
      <c r="A1975" s="61"/>
      <c r="B1975" s="60"/>
      <c r="C1975" s="59"/>
    </row>
    <row r="1976" spans="1:3">
      <c r="A1976" s="61"/>
      <c r="B1976" s="60"/>
      <c r="C1976" s="59"/>
    </row>
    <row r="1977" spans="1:3">
      <c r="A1977" s="61"/>
      <c r="B1977" s="60"/>
      <c r="C1977" s="59"/>
    </row>
    <row r="1978" spans="1:3">
      <c r="A1978" s="61"/>
      <c r="B1978" s="60"/>
      <c r="C1978" s="59"/>
    </row>
    <row r="1979" spans="1:3">
      <c r="A1979" s="61"/>
      <c r="B1979" s="60"/>
      <c r="C1979" s="59"/>
    </row>
    <row r="1980" spans="1:3">
      <c r="A1980" s="61"/>
      <c r="B1980" s="60"/>
      <c r="C1980" s="59"/>
    </row>
    <row r="1981" spans="1:3">
      <c r="A1981" s="61"/>
      <c r="B1981" s="60"/>
      <c r="C1981" s="59"/>
    </row>
    <row r="1982" spans="1:3">
      <c r="A1982" s="61"/>
      <c r="B1982" s="60"/>
      <c r="C1982" s="59"/>
    </row>
    <row r="1983" spans="1:3">
      <c r="A1983" s="61"/>
      <c r="B1983" s="60"/>
      <c r="C1983" s="59"/>
    </row>
    <row r="1984" spans="1:3">
      <c r="A1984" s="61"/>
      <c r="B1984" s="60"/>
      <c r="C1984" s="59"/>
    </row>
    <row r="1985" spans="1:3">
      <c r="A1985" s="61"/>
      <c r="B1985" s="60"/>
      <c r="C1985" s="59"/>
    </row>
    <row r="1986" spans="1:3">
      <c r="A1986" s="61"/>
      <c r="B1986" s="60"/>
      <c r="C1986" s="59"/>
    </row>
    <row r="1987" spans="1:3">
      <c r="A1987" s="61"/>
      <c r="B1987" s="60"/>
      <c r="C1987" s="59"/>
    </row>
    <row r="1988" spans="1:3">
      <c r="A1988" s="61"/>
      <c r="B1988" s="60"/>
      <c r="C1988" s="59"/>
    </row>
    <row r="1989" spans="1:3">
      <c r="A1989" s="61"/>
      <c r="B1989" s="60"/>
      <c r="C1989" s="59"/>
    </row>
    <row r="1990" spans="1:3">
      <c r="A1990" s="61"/>
      <c r="B1990" s="60"/>
      <c r="C1990" s="59"/>
    </row>
    <row r="1991" spans="1:3">
      <c r="A1991" s="61"/>
      <c r="B1991" s="60"/>
      <c r="C1991" s="59"/>
    </row>
    <row r="1992" spans="1:3">
      <c r="A1992" s="61"/>
      <c r="B1992" s="60"/>
      <c r="C1992" s="59"/>
    </row>
    <row r="1993" spans="1:3">
      <c r="A1993" s="61"/>
      <c r="B1993" s="60"/>
      <c r="C1993" s="59"/>
    </row>
    <row r="1994" spans="1:3">
      <c r="A1994" s="61"/>
      <c r="B1994" s="60"/>
      <c r="C1994" s="59"/>
    </row>
    <row r="1995" spans="1:3">
      <c r="A1995" s="61"/>
      <c r="B1995" s="60"/>
      <c r="C1995" s="59"/>
    </row>
    <row r="1996" spans="1:3">
      <c r="A1996" s="61"/>
      <c r="B1996" s="60"/>
      <c r="C1996" s="59"/>
    </row>
    <row r="1997" spans="1:3">
      <c r="A1997" s="61"/>
      <c r="B1997" s="60"/>
      <c r="C1997" s="59"/>
    </row>
    <row r="1998" spans="1:3">
      <c r="A1998" s="61"/>
      <c r="B1998" s="60"/>
      <c r="C1998" s="59"/>
    </row>
    <row r="1999" spans="1:3">
      <c r="A1999" s="61"/>
      <c r="B1999" s="60"/>
      <c r="C1999" s="59"/>
    </row>
    <row r="2000" spans="1:3">
      <c r="A2000" s="61"/>
      <c r="B2000" s="60"/>
      <c r="C2000" s="59"/>
    </row>
    <row r="2001" spans="1:3">
      <c r="A2001" s="61"/>
      <c r="B2001" s="60"/>
      <c r="C2001" s="59"/>
    </row>
    <row r="2002" spans="1:3">
      <c r="A2002" s="61"/>
      <c r="B2002" s="60"/>
      <c r="C2002" s="59"/>
    </row>
    <row r="2003" spans="1:3">
      <c r="A2003" s="61"/>
      <c r="B2003" s="60"/>
      <c r="C2003" s="59"/>
    </row>
    <row r="2004" spans="1:3">
      <c r="A2004" s="61"/>
      <c r="B2004" s="60"/>
      <c r="C2004" s="59"/>
    </row>
    <row r="2005" spans="1:3">
      <c r="A2005" s="61"/>
      <c r="B2005" s="60"/>
      <c r="C2005" s="59"/>
    </row>
    <row r="2006" spans="1:3">
      <c r="A2006" s="61"/>
      <c r="B2006" s="60"/>
      <c r="C2006" s="59"/>
    </row>
    <row r="2007" spans="1:3">
      <c r="A2007" s="61"/>
      <c r="B2007" s="60"/>
      <c r="C2007" s="59"/>
    </row>
    <row r="2008" spans="1:3">
      <c r="A2008" s="61"/>
      <c r="B2008" s="60"/>
      <c r="C2008" s="59"/>
    </row>
    <row r="2009" spans="1:3">
      <c r="A2009" s="61"/>
      <c r="B2009" s="60"/>
      <c r="C2009" s="59"/>
    </row>
    <row r="2010" spans="1:3">
      <c r="A2010" s="61"/>
      <c r="B2010" s="60"/>
      <c r="C2010" s="59"/>
    </row>
    <row r="2011" spans="1:3">
      <c r="A2011" s="61"/>
      <c r="B2011" s="60"/>
      <c r="C2011" s="59"/>
    </row>
    <row r="2012" spans="1:3">
      <c r="A2012" s="61"/>
      <c r="B2012" s="60"/>
      <c r="C2012" s="59"/>
    </row>
    <row r="2013" spans="1:3">
      <c r="A2013" s="61"/>
      <c r="B2013" s="60"/>
      <c r="C2013" s="59"/>
    </row>
    <row r="2014" spans="1:3">
      <c r="A2014" s="61"/>
      <c r="B2014" s="60"/>
      <c r="C2014" s="59"/>
    </row>
    <row r="2015" spans="1:3">
      <c r="A2015" s="61"/>
      <c r="B2015" s="60"/>
      <c r="C2015" s="59"/>
    </row>
    <row r="2016" spans="1:3">
      <c r="A2016" s="61"/>
      <c r="B2016" s="60"/>
      <c r="C2016" s="59"/>
    </row>
    <row r="2017" spans="1:3">
      <c r="A2017" s="61"/>
      <c r="B2017" s="60"/>
      <c r="C2017" s="59"/>
    </row>
    <row r="2018" spans="1:3">
      <c r="A2018" s="61"/>
      <c r="B2018" s="60"/>
      <c r="C2018" s="59"/>
    </row>
    <row r="2019" spans="1:3">
      <c r="A2019" s="61"/>
      <c r="B2019" s="60"/>
      <c r="C2019" s="59"/>
    </row>
    <row r="2020" spans="1:3">
      <c r="A2020" s="61"/>
      <c r="B2020" s="60"/>
      <c r="C2020" s="59"/>
    </row>
    <row r="2021" spans="1:3">
      <c r="A2021" s="61"/>
      <c r="B2021" s="60"/>
      <c r="C2021" s="59"/>
    </row>
    <row r="2022" spans="1:3">
      <c r="A2022" s="61"/>
      <c r="B2022" s="60"/>
      <c r="C2022" s="59"/>
    </row>
    <row r="2023" spans="1:3">
      <c r="A2023" s="61"/>
      <c r="B2023" s="60"/>
      <c r="C2023" s="59"/>
    </row>
    <row r="2024" spans="1:3">
      <c r="A2024" s="61"/>
      <c r="B2024" s="60"/>
      <c r="C2024" s="59"/>
    </row>
    <row r="2025" spans="1:3">
      <c r="A2025" s="61"/>
      <c r="B2025" s="60"/>
      <c r="C2025" s="59"/>
    </row>
    <row r="2026" spans="1:3">
      <c r="A2026" s="61"/>
      <c r="B2026" s="60"/>
      <c r="C2026" s="59"/>
    </row>
    <row r="2027" spans="1:3">
      <c r="A2027" s="61"/>
      <c r="B2027" s="60"/>
      <c r="C2027" s="59"/>
    </row>
    <row r="2028" spans="1:3">
      <c r="A2028" s="61"/>
      <c r="B2028" s="60"/>
      <c r="C2028" s="59"/>
    </row>
    <row r="2029" spans="1:3">
      <c r="A2029" s="61"/>
      <c r="B2029" s="60"/>
      <c r="C2029" s="59"/>
    </row>
    <row r="2030" spans="1:3">
      <c r="A2030" s="48"/>
      <c r="B2030" s="60"/>
      <c r="C2030" s="59"/>
    </row>
    <row r="2031" spans="1:3">
      <c r="A2031" s="48"/>
      <c r="B2031" s="60"/>
      <c r="C2031" s="59"/>
    </row>
    <row r="2032" spans="1:3">
      <c r="A2032" s="48"/>
      <c r="B2032" s="60"/>
      <c r="C2032" s="59"/>
    </row>
    <row r="2033" spans="1:3">
      <c r="A2033" s="48"/>
      <c r="B2033" s="60"/>
      <c r="C2033" s="59"/>
    </row>
    <row r="2034" spans="1:3">
      <c r="A2034" s="48"/>
      <c r="B2034" s="60"/>
      <c r="C2034" s="59"/>
    </row>
    <row r="2035" spans="1:3">
      <c r="A2035" s="48"/>
      <c r="B2035" s="60"/>
      <c r="C2035" s="59"/>
    </row>
    <row r="2036" spans="1:3">
      <c r="A2036" s="48"/>
      <c r="B2036" s="60"/>
      <c r="C2036" s="59"/>
    </row>
    <row r="2037" spans="1:3">
      <c r="A2037" s="48"/>
      <c r="B2037" s="60"/>
      <c r="C2037" s="59"/>
    </row>
    <row r="2038" spans="1:3">
      <c r="A2038" s="48"/>
      <c r="B2038" s="60"/>
      <c r="C2038" s="59"/>
    </row>
    <row r="2039" spans="1:3">
      <c r="A2039" s="48"/>
      <c r="B2039" s="60"/>
      <c r="C2039" s="59"/>
    </row>
    <row r="2040" spans="1:3">
      <c r="A2040" s="48"/>
      <c r="B2040" s="60"/>
      <c r="C2040" s="59"/>
    </row>
    <row r="2041" spans="1:3">
      <c r="A2041" s="48"/>
      <c r="B2041" s="60"/>
      <c r="C2041" s="59"/>
    </row>
    <row r="2042" spans="1:3">
      <c r="A2042" s="48"/>
      <c r="B2042" s="60"/>
      <c r="C2042" s="59"/>
    </row>
    <row r="2043" spans="1:3">
      <c r="A2043" s="48"/>
      <c r="B2043" s="60"/>
      <c r="C2043" s="59"/>
    </row>
    <row r="2044" spans="1:3">
      <c r="A2044" s="48"/>
      <c r="B2044" s="60"/>
      <c r="C2044" s="59"/>
    </row>
    <row r="2045" spans="1:3">
      <c r="A2045" s="48"/>
      <c r="B2045" s="60"/>
      <c r="C2045" s="59"/>
    </row>
    <row r="2046" spans="1:3">
      <c r="A2046" s="48"/>
      <c r="B2046" s="60"/>
      <c r="C2046" s="59"/>
    </row>
    <row r="2047" spans="1:3">
      <c r="A2047" s="48"/>
      <c r="B2047" s="60"/>
      <c r="C2047" s="59"/>
    </row>
    <row r="2048" spans="1:3">
      <c r="A2048" s="48"/>
      <c r="B2048" s="60"/>
      <c r="C2048" s="59"/>
    </row>
    <row r="2049" spans="1:3">
      <c r="A2049" s="48"/>
      <c r="B2049" s="60"/>
      <c r="C2049" s="59"/>
    </row>
    <row r="2050" spans="1:3">
      <c r="A2050" s="48"/>
      <c r="B2050" s="60"/>
      <c r="C2050" s="59"/>
    </row>
    <row r="2051" spans="1:3">
      <c r="A2051" s="48"/>
      <c r="B2051" s="60"/>
      <c r="C2051" s="59"/>
    </row>
    <row r="2052" spans="1:3">
      <c r="A2052" s="48"/>
      <c r="B2052" s="60"/>
      <c r="C2052" s="59"/>
    </row>
    <row r="2053" spans="1:3">
      <c r="A2053" s="48"/>
      <c r="B2053" s="60"/>
      <c r="C2053" s="59"/>
    </row>
    <row r="2054" spans="1:3">
      <c r="A2054" s="48"/>
      <c r="B2054" s="60"/>
      <c r="C2054" s="59"/>
    </row>
    <row r="2055" spans="1:3">
      <c r="A2055" s="48"/>
      <c r="B2055" s="60"/>
      <c r="C2055" s="59"/>
    </row>
    <row r="2056" spans="1:3">
      <c r="A2056" s="48"/>
      <c r="B2056" s="60"/>
      <c r="C2056" s="59"/>
    </row>
    <row r="2057" spans="1:3">
      <c r="A2057" s="48"/>
      <c r="B2057" s="60"/>
      <c r="C2057" s="59"/>
    </row>
    <row r="2058" spans="1:3">
      <c r="A2058" s="48"/>
      <c r="B2058" s="60"/>
      <c r="C2058" s="59"/>
    </row>
    <row r="2059" spans="1:3">
      <c r="A2059" s="48"/>
      <c r="B2059" s="60"/>
      <c r="C2059" s="59"/>
    </row>
    <row r="2060" spans="1:3">
      <c r="A2060" s="48"/>
      <c r="B2060" s="60"/>
      <c r="C2060" s="59"/>
    </row>
    <row r="2061" spans="1:3">
      <c r="A2061" s="48"/>
      <c r="B2061" s="60"/>
      <c r="C2061" s="59"/>
    </row>
    <row r="2062" spans="1:3">
      <c r="A2062" s="48"/>
      <c r="B2062" s="60"/>
      <c r="C2062" s="59"/>
    </row>
    <row r="2063" spans="1:3">
      <c r="A2063" s="48"/>
      <c r="B2063" s="60"/>
      <c r="C2063" s="59"/>
    </row>
    <row r="2064" spans="1:3">
      <c r="A2064" s="48"/>
      <c r="B2064" s="60"/>
      <c r="C2064" s="59"/>
    </row>
    <row r="2065" spans="1:3">
      <c r="A2065" s="48"/>
      <c r="B2065" s="60"/>
      <c r="C2065" s="59"/>
    </row>
    <row r="2066" spans="1:3">
      <c r="A2066" s="48"/>
      <c r="B2066" s="60"/>
      <c r="C2066" s="59"/>
    </row>
    <row r="2067" spans="1:3">
      <c r="A2067" s="48"/>
      <c r="B2067" s="60"/>
      <c r="C2067" s="59"/>
    </row>
    <row r="2068" spans="1:3">
      <c r="A2068" s="48"/>
      <c r="B2068" s="60"/>
      <c r="C2068" s="59"/>
    </row>
    <row r="2069" spans="1:3">
      <c r="A2069" s="48"/>
      <c r="B2069" s="60"/>
      <c r="C2069" s="59"/>
    </row>
    <row r="2070" spans="1:3">
      <c r="A2070" s="48"/>
      <c r="B2070" s="60"/>
      <c r="C2070" s="59"/>
    </row>
    <row r="2071" spans="1:3">
      <c r="A2071" s="48"/>
      <c r="B2071" s="60"/>
      <c r="C2071" s="59"/>
    </row>
    <row r="2072" spans="1:3">
      <c r="A2072" s="48"/>
      <c r="B2072" s="60"/>
      <c r="C2072" s="59"/>
    </row>
    <row r="2073" spans="1:3">
      <c r="A2073" s="48"/>
      <c r="B2073" s="60"/>
      <c r="C2073" s="59"/>
    </row>
    <row r="2074" spans="1:3">
      <c r="A2074" s="48"/>
      <c r="B2074" s="60"/>
      <c r="C2074" s="59"/>
    </row>
    <row r="2075" spans="1:3">
      <c r="A2075" s="48"/>
      <c r="B2075" s="60"/>
      <c r="C2075" s="59"/>
    </row>
    <row r="2076" spans="1:3">
      <c r="A2076" s="48"/>
      <c r="B2076" s="60"/>
      <c r="C2076" s="59"/>
    </row>
    <row r="2077" spans="1:3">
      <c r="A2077" s="48"/>
      <c r="B2077" s="60"/>
      <c r="C2077" s="59"/>
    </row>
    <row r="2078" spans="1:3">
      <c r="A2078" s="48"/>
      <c r="B2078" s="60"/>
      <c r="C2078" s="59"/>
    </row>
    <row r="2079" spans="1:3">
      <c r="A2079" s="48"/>
      <c r="B2079" s="60"/>
      <c r="C2079" s="59"/>
    </row>
    <row r="2080" spans="1:3">
      <c r="A2080" s="48"/>
      <c r="B2080" s="60"/>
      <c r="C2080" s="59"/>
    </row>
    <row r="2081" spans="1:3">
      <c r="A2081" s="48"/>
      <c r="B2081" s="60"/>
      <c r="C2081" s="59"/>
    </row>
    <row r="2082" spans="1:3">
      <c r="A2082" s="48"/>
      <c r="B2082" s="60"/>
      <c r="C2082" s="59"/>
    </row>
    <row r="2083" spans="1:3">
      <c r="A2083" s="48"/>
      <c r="B2083" s="60"/>
      <c r="C2083" s="59"/>
    </row>
    <row r="2084" spans="1:3">
      <c r="A2084" s="48"/>
      <c r="B2084" s="60"/>
      <c r="C2084" s="59"/>
    </row>
    <row r="2085" spans="1:3">
      <c r="A2085" s="48"/>
      <c r="B2085" s="60"/>
      <c r="C2085" s="59"/>
    </row>
    <row r="2086" spans="1:3">
      <c r="A2086" s="48"/>
      <c r="B2086" s="60"/>
      <c r="C2086" s="59"/>
    </row>
    <row r="2087" spans="1:3">
      <c r="A2087" s="48"/>
      <c r="B2087" s="60"/>
      <c r="C2087" s="59"/>
    </row>
    <row r="2088" spans="1:3">
      <c r="A2088" s="48"/>
      <c r="B2088" s="60"/>
      <c r="C2088" s="59"/>
    </row>
    <row r="2089" spans="1:3">
      <c r="A2089" s="48"/>
      <c r="B2089" s="60"/>
      <c r="C2089" s="59"/>
    </row>
    <row r="2090" spans="1:3">
      <c r="A2090" s="48"/>
      <c r="B2090" s="60"/>
      <c r="C2090" s="59"/>
    </row>
    <row r="2091" spans="1:3">
      <c r="A2091" s="48"/>
      <c r="B2091" s="60"/>
      <c r="C2091" s="59"/>
    </row>
    <row r="2092" spans="1:3">
      <c r="A2092" s="48"/>
      <c r="B2092" s="60"/>
      <c r="C2092" s="59"/>
    </row>
    <row r="2093" spans="1:3">
      <c r="A2093" s="48"/>
      <c r="B2093" s="60"/>
      <c r="C2093" s="59"/>
    </row>
    <row r="2094" spans="1:3">
      <c r="A2094" s="48"/>
      <c r="B2094" s="60"/>
      <c r="C2094" s="59"/>
    </row>
    <row r="2095" spans="1:3">
      <c r="A2095" s="48"/>
      <c r="B2095" s="60"/>
      <c r="C2095" s="59"/>
    </row>
    <row r="2096" spans="1:3">
      <c r="A2096" s="48"/>
      <c r="B2096" s="60"/>
      <c r="C2096" s="59"/>
    </row>
    <row r="2097" spans="1:3">
      <c r="A2097" s="48"/>
      <c r="B2097" s="60"/>
      <c r="C2097" s="59"/>
    </row>
    <row r="2098" spans="1:3">
      <c r="A2098" s="48"/>
      <c r="B2098" s="60"/>
      <c r="C2098" s="59"/>
    </row>
    <row r="2099" spans="1:3">
      <c r="A2099" s="48"/>
      <c r="B2099" s="60"/>
      <c r="C2099" s="59"/>
    </row>
    <row r="2100" spans="1:3">
      <c r="A2100" s="48"/>
      <c r="B2100" s="60"/>
      <c r="C2100" s="59"/>
    </row>
    <row r="2101" spans="1:3">
      <c r="A2101" s="48"/>
      <c r="B2101" s="60"/>
      <c r="C2101" s="59"/>
    </row>
    <row r="2102" spans="1:3">
      <c r="A2102" s="48"/>
      <c r="B2102" s="60"/>
      <c r="C2102" s="59"/>
    </row>
    <row r="2103" spans="1:3">
      <c r="A2103" s="48"/>
      <c r="B2103" s="60"/>
      <c r="C2103" s="59"/>
    </row>
    <row r="2104" spans="1:3">
      <c r="A2104" s="48"/>
      <c r="B2104" s="60"/>
      <c r="C2104" s="59"/>
    </row>
    <row r="2105" spans="1:3">
      <c r="A2105" s="48"/>
      <c r="B2105" s="60"/>
      <c r="C2105" s="59"/>
    </row>
    <row r="2106" spans="1:3">
      <c r="A2106" s="48"/>
      <c r="B2106" s="60"/>
      <c r="C2106" s="59"/>
    </row>
    <row r="2107" spans="1:3">
      <c r="A2107" s="48"/>
      <c r="B2107" s="60"/>
      <c r="C2107" s="59"/>
    </row>
    <row r="2108" spans="1:3">
      <c r="A2108" s="48"/>
      <c r="B2108" s="60"/>
      <c r="C2108" s="59"/>
    </row>
    <row r="2109" spans="1:3">
      <c r="A2109" s="48"/>
      <c r="B2109" s="60"/>
      <c r="C2109" s="59"/>
    </row>
    <row r="2110" spans="1:3">
      <c r="A2110" s="48"/>
      <c r="B2110" s="60"/>
      <c r="C2110" s="59"/>
    </row>
    <row r="2111" spans="1:3">
      <c r="A2111" s="48"/>
      <c r="B2111" s="60"/>
      <c r="C2111" s="59"/>
    </row>
    <row r="2112" spans="1:3">
      <c r="A2112" s="48"/>
      <c r="B2112" s="60"/>
      <c r="C2112" s="59"/>
    </row>
    <row r="2113" spans="1:3">
      <c r="A2113" s="48"/>
      <c r="B2113" s="60"/>
      <c r="C2113" s="59"/>
    </row>
    <row r="2114" spans="1:3">
      <c r="A2114" s="48"/>
      <c r="B2114" s="60"/>
      <c r="C2114" s="59"/>
    </row>
    <row r="2115" spans="1:3">
      <c r="A2115" s="48"/>
      <c r="B2115" s="60"/>
      <c r="C2115" s="59"/>
    </row>
    <row r="2116" spans="1:3">
      <c r="A2116" s="48"/>
      <c r="B2116" s="60"/>
      <c r="C2116" s="59"/>
    </row>
    <row r="2117" spans="1:3">
      <c r="A2117" s="48"/>
      <c r="B2117" s="60"/>
      <c r="C2117" s="59"/>
    </row>
    <row r="2118" spans="1:3">
      <c r="A2118" s="48"/>
      <c r="B2118" s="60"/>
      <c r="C2118" s="59"/>
    </row>
    <row r="2119" spans="1:3">
      <c r="A2119" s="48"/>
      <c r="B2119" s="60"/>
      <c r="C2119" s="59"/>
    </row>
    <row r="2120" spans="1:3">
      <c r="A2120" s="48"/>
      <c r="B2120" s="60"/>
      <c r="C2120" s="59"/>
    </row>
    <row r="2121" spans="1:3">
      <c r="A2121" s="48"/>
      <c r="B2121" s="60"/>
      <c r="C2121" s="59"/>
    </row>
    <row r="2122" spans="1:3">
      <c r="A2122" s="48"/>
      <c r="B2122" s="60"/>
      <c r="C2122" s="59"/>
    </row>
    <row r="2123" spans="1:3">
      <c r="A2123" s="48"/>
      <c r="B2123" s="60"/>
      <c r="C2123" s="59"/>
    </row>
    <row r="2124" spans="1:3">
      <c r="A2124" s="48"/>
      <c r="B2124" s="60"/>
      <c r="C2124" s="59"/>
    </row>
    <row r="2125" spans="1:3">
      <c r="A2125" s="48"/>
      <c r="B2125" s="60"/>
      <c r="C2125" s="59"/>
    </row>
    <row r="2126" spans="1:3">
      <c r="A2126" s="48"/>
      <c r="B2126" s="60"/>
      <c r="C2126" s="59"/>
    </row>
    <row r="2127" spans="1:3">
      <c r="A2127" s="48"/>
      <c r="B2127" s="60"/>
      <c r="C2127" s="59"/>
    </row>
    <row r="2128" spans="1:3">
      <c r="A2128" s="48"/>
      <c r="B2128" s="60"/>
      <c r="C2128" s="59"/>
    </row>
    <row r="2129" spans="1:3">
      <c r="A2129" s="48"/>
      <c r="B2129" s="60"/>
      <c r="C2129" s="59"/>
    </row>
    <row r="2130" spans="1:3">
      <c r="A2130" s="48"/>
      <c r="B2130" s="60"/>
      <c r="C2130" s="59"/>
    </row>
    <row r="2131" spans="1:3">
      <c r="A2131" s="48"/>
      <c r="B2131" s="60"/>
      <c r="C2131" s="59"/>
    </row>
    <row r="2132" spans="1:3">
      <c r="A2132" s="48"/>
      <c r="B2132" s="60"/>
      <c r="C2132" s="59"/>
    </row>
    <row r="2133" spans="1:3">
      <c r="A2133" s="48"/>
      <c r="B2133" s="60"/>
      <c r="C2133" s="59"/>
    </row>
    <row r="2134" spans="1:3">
      <c r="A2134" s="48"/>
      <c r="B2134" s="60"/>
      <c r="C2134" s="59"/>
    </row>
    <row r="2135" spans="1:3">
      <c r="A2135" s="61"/>
      <c r="B2135" s="60"/>
      <c r="C2135" s="59"/>
    </row>
    <row r="2136" spans="1:3">
      <c r="A2136" s="61"/>
      <c r="B2136" s="60"/>
      <c r="C2136" s="59"/>
    </row>
    <row r="2137" spans="1:3">
      <c r="A2137" s="61"/>
      <c r="B2137" s="60"/>
      <c r="C2137" s="59"/>
    </row>
    <row r="2138" spans="1:3">
      <c r="A2138" s="61"/>
      <c r="B2138" s="60"/>
      <c r="C2138" s="59"/>
    </row>
    <row r="2139" spans="1:3">
      <c r="A2139" s="61"/>
      <c r="B2139" s="60"/>
      <c r="C2139" s="59"/>
    </row>
    <row r="2140" spans="1:3">
      <c r="A2140" s="61"/>
      <c r="B2140" s="60"/>
      <c r="C2140" s="59"/>
    </row>
    <row r="2141" spans="1:3">
      <c r="A2141" s="61"/>
      <c r="B2141" s="60"/>
      <c r="C2141" s="59"/>
    </row>
    <row r="2142" spans="1:3">
      <c r="A2142" s="61"/>
      <c r="B2142" s="60"/>
      <c r="C2142" s="59"/>
    </row>
    <row r="2143" spans="1:3">
      <c r="A2143" s="61"/>
      <c r="B2143" s="60"/>
      <c r="C2143" s="59"/>
    </row>
    <row r="2144" spans="1:3">
      <c r="A2144" s="61"/>
      <c r="B2144" s="60"/>
      <c r="C2144" s="59"/>
    </row>
    <row r="2145" spans="1:3">
      <c r="A2145" s="61"/>
      <c r="B2145" s="60"/>
      <c r="C2145" s="59"/>
    </row>
    <row r="2146" spans="1:3">
      <c r="A2146" s="61"/>
      <c r="B2146" s="60"/>
      <c r="C2146" s="59"/>
    </row>
    <row r="2147" spans="1:3">
      <c r="A2147" s="61"/>
      <c r="B2147" s="60"/>
      <c r="C2147" s="59"/>
    </row>
    <row r="2148" spans="1:3">
      <c r="A2148" s="61"/>
      <c r="B2148" s="60"/>
      <c r="C2148" s="59"/>
    </row>
    <row r="2149" spans="1:3">
      <c r="A2149" s="61"/>
      <c r="B2149" s="60"/>
      <c r="C2149" s="59"/>
    </row>
    <row r="2150" spans="1:3">
      <c r="A2150" s="61"/>
      <c r="B2150" s="60"/>
      <c r="C2150" s="59"/>
    </row>
    <row r="2151" spans="1:3">
      <c r="A2151" s="61"/>
      <c r="B2151" s="60"/>
      <c r="C2151" s="59"/>
    </row>
    <row r="2152" spans="1:3">
      <c r="A2152" s="61"/>
      <c r="B2152" s="60"/>
      <c r="C2152" s="59"/>
    </row>
    <row r="2153" spans="1:3">
      <c r="A2153" s="61"/>
      <c r="B2153" s="60"/>
      <c r="C2153" s="59"/>
    </row>
    <row r="2154" spans="1:3">
      <c r="A2154" s="61"/>
      <c r="B2154" s="60"/>
      <c r="C2154" s="59"/>
    </row>
    <row r="2155" spans="1:3">
      <c r="A2155" s="61"/>
      <c r="B2155" s="60"/>
      <c r="C2155" s="59"/>
    </row>
    <row r="2156" spans="1:3">
      <c r="A2156" s="61"/>
      <c r="B2156" s="60"/>
      <c r="C2156" s="59"/>
    </row>
    <row r="2157" spans="1:3">
      <c r="A2157" s="61"/>
      <c r="B2157" s="60"/>
      <c r="C2157" s="59"/>
    </row>
    <row r="2158" spans="1:3">
      <c r="A2158" s="61"/>
      <c r="B2158" s="60"/>
      <c r="C2158" s="59"/>
    </row>
    <row r="2159" spans="1:3">
      <c r="A2159" s="61"/>
      <c r="B2159" s="60"/>
      <c r="C2159" s="59"/>
    </row>
    <row r="2160" spans="1:3">
      <c r="A2160" s="61"/>
      <c r="B2160" s="60"/>
      <c r="C2160" s="59"/>
    </row>
    <row r="2161" spans="1:3">
      <c r="A2161" s="61"/>
      <c r="B2161" s="60"/>
      <c r="C2161" s="59"/>
    </row>
    <row r="2162" spans="1:3">
      <c r="A2162" s="61"/>
      <c r="B2162" s="60"/>
      <c r="C2162" s="59"/>
    </row>
    <row r="2163" spans="1:3">
      <c r="A2163" s="61"/>
      <c r="B2163" s="60"/>
      <c r="C2163" s="59"/>
    </row>
    <row r="2164" spans="1:3">
      <c r="A2164" s="61"/>
      <c r="B2164" s="60"/>
      <c r="C2164" s="59"/>
    </row>
    <row r="2165" spans="1:3">
      <c r="A2165" s="61"/>
      <c r="B2165" s="60"/>
      <c r="C2165" s="59"/>
    </row>
    <row r="2166" spans="1:3">
      <c r="A2166" s="61"/>
      <c r="B2166" s="60"/>
      <c r="C2166" s="59"/>
    </row>
    <row r="2167" spans="1:3">
      <c r="A2167" s="61"/>
      <c r="B2167" s="60"/>
      <c r="C2167" s="59"/>
    </row>
    <row r="2168" spans="1:3">
      <c r="A2168" s="61"/>
      <c r="B2168" s="60"/>
      <c r="C2168" s="59"/>
    </row>
    <row r="2169" spans="1:3">
      <c r="A2169" s="61"/>
      <c r="B2169" s="60"/>
      <c r="C2169" s="59"/>
    </row>
    <row r="2170" spans="1:3">
      <c r="A2170" s="61"/>
      <c r="B2170" s="60"/>
      <c r="C2170" s="59"/>
    </row>
    <row r="2171" spans="1:3">
      <c r="A2171" s="61"/>
      <c r="B2171" s="60"/>
      <c r="C2171" s="59"/>
    </row>
    <row r="2172" spans="1:3">
      <c r="A2172" s="61"/>
      <c r="B2172" s="60"/>
      <c r="C2172" s="59"/>
    </row>
    <row r="2173" spans="1:3">
      <c r="A2173" s="61"/>
      <c r="B2173" s="60"/>
      <c r="C2173" s="59"/>
    </row>
    <row r="2174" spans="1:3">
      <c r="A2174" s="61"/>
      <c r="B2174" s="60"/>
      <c r="C2174" s="59"/>
    </row>
    <row r="2175" spans="1:3">
      <c r="A2175" s="61"/>
      <c r="B2175" s="60"/>
      <c r="C2175" s="59"/>
    </row>
    <row r="2176" spans="1:3">
      <c r="A2176" s="61"/>
      <c r="B2176" s="60"/>
      <c r="C2176" s="59"/>
    </row>
    <row r="2177" spans="1:3">
      <c r="A2177" s="61"/>
      <c r="B2177" s="60"/>
      <c r="C2177" s="59"/>
    </row>
    <row r="2178" spans="1:3">
      <c r="A2178" s="61"/>
      <c r="B2178" s="60"/>
      <c r="C2178" s="59"/>
    </row>
    <row r="2179" spans="1:3">
      <c r="A2179" s="61"/>
      <c r="B2179" s="60"/>
      <c r="C2179" s="59"/>
    </row>
    <row r="2180" spans="1:3">
      <c r="A2180" s="61"/>
      <c r="B2180" s="60"/>
      <c r="C2180" s="59"/>
    </row>
    <row r="2181" spans="1:3">
      <c r="A2181" s="61"/>
      <c r="B2181" s="60"/>
      <c r="C2181" s="59"/>
    </row>
    <row r="2182" spans="1:3">
      <c r="A2182" s="61"/>
      <c r="B2182" s="60"/>
      <c r="C2182" s="59"/>
    </row>
    <row r="2183" spans="1:3">
      <c r="A2183" s="61"/>
      <c r="B2183" s="60"/>
      <c r="C2183" s="59"/>
    </row>
    <row r="2184" spans="1:3">
      <c r="A2184" s="61"/>
      <c r="B2184" s="60"/>
      <c r="C2184" s="59"/>
    </row>
    <row r="2185" spans="1:3">
      <c r="A2185" s="61"/>
      <c r="B2185" s="60"/>
      <c r="C2185" s="59"/>
    </row>
    <row r="2186" spans="1:3">
      <c r="A2186" s="61"/>
      <c r="B2186" s="60"/>
      <c r="C2186" s="59"/>
    </row>
    <row r="2187" spans="1:3">
      <c r="A2187" s="61"/>
      <c r="B2187" s="60"/>
      <c r="C2187" s="59"/>
    </row>
    <row r="2188" spans="1:3">
      <c r="A2188" s="61"/>
      <c r="B2188" s="60"/>
      <c r="C2188" s="59"/>
    </row>
    <row r="2189" spans="1:3">
      <c r="A2189" s="61"/>
      <c r="B2189" s="60"/>
      <c r="C2189" s="59"/>
    </row>
    <row r="2190" spans="1:3">
      <c r="A2190" s="61"/>
      <c r="B2190" s="60"/>
      <c r="C2190" s="59"/>
    </row>
    <row r="2191" spans="1:3">
      <c r="A2191" s="61"/>
      <c r="B2191" s="60"/>
      <c r="C2191" s="59"/>
    </row>
    <row r="2192" spans="1:3">
      <c r="A2192" s="61"/>
      <c r="B2192" s="60"/>
      <c r="C2192" s="59"/>
    </row>
    <row r="2193" spans="1:3">
      <c r="A2193" s="61"/>
      <c r="B2193" s="60"/>
      <c r="C2193" s="59"/>
    </row>
    <row r="2194" spans="1:3">
      <c r="A2194" s="61"/>
      <c r="B2194" s="60"/>
      <c r="C2194" s="59"/>
    </row>
    <row r="2195" spans="1:3">
      <c r="A2195" s="61"/>
      <c r="B2195" s="60"/>
      <c r="C2195" s="59"/>
    </row>
    <row r="2196" spans="1:3">
      <c r="A2196" s="61"/>
      <c r="B2196" s="60"/>
      <c r="C2196" s="59"/>
    </row>
    <row r="2197" spans="1:3">
      <c r="A2197" s="61"/>
      <c r="B2197" s="60"/>
      <c r="C2197" s="59"/>
    </row>
    <row r="2198" spans="1:3">
      <c r="A2198" s="61"/>
      <c r="B2198" s="60"/>
      <c r="C2198" s="59"/>
    </row>
    <row r="2199" spans="1:3">
      <c r="A2199" s="61"/>
      <c r="B2199" s="60"/>
      <c r="C2199" s="59"/>
    </row>
    <row r="2200" spans="1:3">
      <c r="A2200" s="61"/>
      <c r="B2200" s="60"/>
      <c r="C2200" s="59"/>
    </row>
    <row r="2201" spans="1:3">
      <c r="A2201" s="61"/>
      <c r="B2201" s="60"/>
      <c r="C2201" s="59"/>
    </row>
    <row r="2202" spans="1:3">
      <c r="A2202" s="61"/>
      <c r="B2202" s="60"/>
      <c r="C2202" s="59"/>
    </row>
    <row r="2203" spans="1:3">
      <c r="A2203" s="61"/>
      <c r="B2203" s="60"/>
      <c r="C2203" s="59"/>
    </row>
    <row r="2204" spans="1:3">
      <c r="A2204" s="61"/>
      <c r="B2204" s="60"/>
      <c r="C2204" s="59"/>
    </row>
    <row r="2205" spans="1:3">
      <c r="A2205" s="61"/>
      <c r="B2205" s="60"/>
      <c r="C2205" s="59"/>
    </row>
    <row r="2206" spans="1:3">
      <c r="A2206" s="61"/>
      <c r="B2206" s="60"/>
      <c r="C2206" s="59"/>
    </row>
    <row r="2207" spans="1:3">
      <c r="A2207" s="61"/>
      <c r="B2207" s="60"/>
      <c r="C2207" s="59"/>
    </row>
    <row r="2208" spans="1:3">
      <c r="A2208" s="61"/>
      <c r="B2208" s="60"/>
      <c r="C2208" s="59"/>
    </row>
    <row r="2209" spans="1:3">
      <c r="A2209" s="61"/>
      <c r="B2209" s="60"/>
      <c r="C2209" s="59"/>
    </row>
    <row r="2210" spans="1:3">
      <c r="A2210" s="61"/>
      <c r="B2210" s="60"/>
      <c r="C2210" s="59"/>
    </row>
    <row r="2211" spans="1:3">
      <c r="A2211" s="61"/>
      <c r="B2211" s="60"/>
      <c r="C2211" s="59"/>
    </row>
    <row r="2212" spans="1:3">
      <c r="A2212" s="61"/>
      <c r="B2212" s="60"/>
      <c r="C2212" s="59"/>
    </row>
    <row r="2213" spans="1:3">
      <c r="A2213" s="61"/>
      <c r="B2213" s="60"/>
      <c r="C2213" s="59"/>
    </row>
    <row r="2214" spans="1:3">
      <c r="A2214" s="61"/>
      <c r="B2214" s="60"/>
      <c r="C2214" s="59"/>
    </row>
    <row r="2215" spans="1:3">
      <c r="A2215" s="61"/>
      <c r="B2215" s="60"/>
      <c r="C2215" s="59"/>
    </row>
    <row r="2216" spans="1:3">
      <c r="A2216" s="61"/>
      <c r="B2216" s="60"/>
      <c r="C2216" s="59"/>
    </row>
    <row r="2217" spans="1:3">
      <c r="A2217" s="61"/>
      <c r="B2217" s="60"/>
      <c r="C2217" s="59"/>
    </row>
    <row r="2218" spans="1:3">
      <c r="A2218" s="61"/>
      <c r="B2218" s="60"/>
      <c r="C2218" s="59"/>
    </row>
    <row r="2219" spans="1:3">
      <c r="A2219" s="61"/>
      <c r="B2219" s="60"/>
      <c r="C2219" s="59"/>
    </row>
    <row r="2220" spans="1:3">
      <c r="A2220" s="61"/>
      <c r="B2220" s="60"/>
      <c r="C2220" s="59"/>
    </row>
    <row r="2221" spans="1:3">
      <c r="A2221" s="61"/>
      <c r="B2221" s="60"/>
      <c r="C2221" s="59"/>
    </row>
    <row r="2222" spans="1:3">
      <c r="A2222" s="61"/>
      <c r="B2222" s="60"/>
      <c r="C2222" s="59"/>
    </row>
    <row r="2223" spans="1:3">
      <c r="A2223" s="61"/>
      <c r="B2223" s="60"/>
      <c r="C2223" s="59"/>
    </row>
    <row r="2224" spans="1:3">
      <c r="A2224" s="61"/>
      <c r="B2224" s="60"/>
      <c r="C2224" s="59"/>
    </row>
    <row r="2225" spans="1:7">
      <c r="A2225" s="61"/>
      <c r="B2225" s="60"/>
      <c r="C2225" s="59"/>
    </row>
    <row r="2226" spans="1:7">
      <c r="A2226" s="61"/>
      <c r="B2226" s="60"/>
      <c r="C2226" s="59"/>
    </row>
    <row r="2227" spans="1:7">
      <c r="A2227" s="61"/>
      <c r="B2227" s="60"/>
      <c r="C2227" s="59"/>
    </row>
    <row r="2228" spans="1:7">
      <c r="A2228" s="61"/>
      <c r="B2228" s="60"/>
      <c r="C2228" s="59"/>
    </row>
    <row r="2229" spans="1:7">
      <c r="A2229" s="61"/>
      <c r="B2229" s="60"/>
      <c r="C2229" s="59"/>
    </row>
    <row r="2230" spans="1:7">
      <c r="A2230" s="61"/>
      <c r="B2230" s="60"/>
      <c r="C2230" s="59"/>
    </row>
    <row r="2231" spans="1:7">
      <c r="A2231" s="61"/>
      <c r="B2231" s="60"/>
      <c r="C2231" s="59"/>
    </row>
    <row r="2232" spans="1:7">
      <c r="A2232" s="61"/>
      <c r="B2232" s="60"/>
      <c r="C2232" s="59"/>
    </row>
    <row r="2233" spans="1:7">
      <c r="A2233" s="61"/>
      <c r="B2233" s="60"/>
      <c r="C2233" s="59"/>
    </row>
    <row r="2234" spans="1:7">
      <c r="A2234" s="61"/>
      <c r="B2234" s="60"/>
      <c r="C2234" s="59"/>
    </row>
    <row r="2235" spans="1:7">
      <c r="A2235" s="61"/>
      <c r="B2235" s="60"/>
      <c r="C2235" s="59"/>
    </row>
    <row r="2236" spans="1:7">
      <c r="A2236" s="61"/>
      <c r="B2236" s="60"/>
      <c r="C2236" s="59"/>
      <c r="G2236" s="56" t="s">
        <v>199</v>
      </c>
    </row>
    <row r="2237" spans="1:7">
      <c r="A2237" s="61"/>
      <c r="B2237" s="60"/>
      <c r="C2237" s="59"/>
    </row>
    <row r="2238" spans="1:7">
      <c r="A2238" s="61"/>
      <c r="B2238" s="60"/>
      <c r="C2238" s="59"/>
    </row>
    <row r="2239" spans="1:7">
      <c r="A2239" s="61"/>
      <c r="B2239" s="60"/>
      <c r="C2239" s="59"/>
    </row>
    <row r="2240" spans="1:7">
      <c r="A2240" s="61"/>
      <c r="B2240" s="60"/>
      <c r="C2240" s="59"/>
    </row>
    <row r="2241" spans="1:3">
      <c r="A2241" s="61"/>
      <c r="B2241" s="60"/>
      <c r="C2241" s="59"/>
    </row>
    <row r="2242" spans="1:3">
      <c r="A2242" s="61"/>
      <c r="B2242" s="60"/>
      <c r="C2242" s="59"/>
    </row>
    <row r="2243" spans="1:3">
      <c r="A2243" s="61"/>
      <c r="B2243" s="60"/>
      <c r="C2243" s="59"/>
    </row>
    <row r="2244" spans="1:3">
      <c r="A2244" s="61"/>
      <c r="B2244" s="60"/>
      <c r="C2244" s="59"/>
    </row>
    <row r="2245" spans="1:3">
      <c r="A2245" s="61"/>
      <c r="B2245" s="60"/>
      <c r="C2245" s="59"/>
    </row>
    <row r="2246" spans="1:3">
      <c r="A2246" s="61"/>
      <c r="B2246" s="60"/>
      <c r="C2246" s="59"/>
    </row>
    <row r="2247" spans="1:3">
      <c r="A2247" s="61"/>
      <c r="B2247" s="60"/>
      <c r="C2247" s="59"/>
    </row>
    <row r="2248" spans="1:3">
      <c r="A2248" s="61"/>
      <c r="B2248" s="60"/>
      <c r="C2248" s="59"/>
    </row>
    <row r="2249" spans="1:3">
      <c r="A2249" s="61"/>
      <c r="B2249" s="60"/>
      <c r="C2249" s="59"/>
    </row>
    <row r="2250" spans="1:3">
      <c r="A2250" s="61"/>
      <c r="B2250" s="60"/>
      <c r="C2250" s="59"/>
    </row>
    <row r="2251" spans="1:3">
      <c r="A2251" s="61"/>
      <c r="B2251" s="60"/>
      <c r="C2251" s="59"/>
    </row>
    <row r="2252" spans="1:3">
      <c r="A2252" s="61"/>
      <c r="B2252" s="60"/>
      <c r="C2252" s="59"/>
    </row>
    <row r="2253" spans="1:3">
      <c r="A2253" s="61"/>
      <c r="B2253" s="60"/>
      <c r="C2253" s="59"/>
    </row>
    <row r="2254" spans="1:3">
      <c r="A2254" s="61"/>
      <c r="B2254" s="60"/>
      <c r="C2254" s="59"/>
    </row>
    <row r="2255" spans="1:3">
      <c r="A2255" s="61"/>
      <c r="B2255" s="60"/>
      <c r="C2255" s="59"/>
    </row>
    <row r="2256" spans="1:3">
      <c r="A2256" s="61"/>
      <c r="B2256" s="60"/>
      <c r="C2256" s="59"/>
    </row>
    <row r="2257" spans="1:3">
      <c r="A2257" s="61"/>
      <c r="B2257" s="60"/>
      <c r="C2257" s="59"/>
    </row>
    <row r="2258" spans="1:3">
      <c r="A2258" s="61"/>
      <c r="B2258" s="60"/>
      <c r="C2258" s="59"/>
    </row>
    <row r="2259" spans="1:3">
      <c r="A2259" s="61"/>
      <c r="B2259" s="60"/>
      <c r="C2259" s="59"/>
    </row>
    <row r="2260" spans="1:3">
      <c r="A2260" s="61"/>
      <c r="B2260" s="60"/>
      <c r="C2260" s="59"/>
    </row>
    <row r="2261" spans="1:3">
      <c r="A2261" s="61"/>
      <c r="B2261" s="60"/>
      <c r="C2261" s="59"/>
    </row>
    <row r="2262" spans="1:3">
      <c r="A2262" s="61"/>
      <c r="B2262" s="60"/>
      <c r="C2262" s="59"/>
    </row>
    <row r="2263" spans="1:3">
      <c r="A2263" s="61"/>
      <c r="B2263" s="60"/>
      <c r="C2263" s="59"/>
    </row>
    <row r="2264" spans="1:3">
      <c r="A2264" s="61"/>
      <c r="B2264" s="60"/>
      <c r="C2264" s="59"/>
    </row>
    <row r="2265" spans="1:3">
      <c r="A2265" s="61"/>
      <c r="B2265" s="60"/>
      <c r="C2265" s="59"/>
    </row>
    <row r="2266" spans="1:3">
      <c r="A2266" s="61"/>
      <c r="B2266" s="60"/>
      <c r="C2266" s="59"/>
    </row>
    <row r="2267" spans="1:3">
      <c r="A2267" s="61"/>
      <c r="B2267" s="60"/>
      <c r="C2267" s="59"/>
    </row>
    <row r="2268" spans="1:3">
      <c r="A2268" s="61"/>
      <c r="B2268" s="60"/>
      <c r="C2268" s="59"/>
    </row>
    <row r="2269" spans="1:3">
      <c r="A2269" s="61"/>
      <c r="B2269" s="60"/>
      <c r="C2269" s="59"/>
    </row>
    <row r="2270" spans="1:3">
      <c r="A2270" s="61"/>
      <c r="B2270" s="60"/>
      <c r="C2270" s="59"/>
    </row>
    <row r="2271" spans="1:3">
      <c r="A2271" s="61"/>
      <c r="B2271" s="60"/>
      <c r="C2271" s="59"/>
    </row>
    <row r="2272" spans="1:3">
      <c r="A2272" s="61"/>
      <c r="B2272" s="60"/>
      <c r="C2272" s="59"/>
    </row>
    <row r="2273" spans="1:3">
      <c r="A2273" s="61"/>
      <c r="B2273" s="60"/>
      <c r="C2273" s="59"/>
    </row>
    <row r="2274" spans="1:3">
      <c r="A2274" s="61"/>
      <c r="B2274" s="60"/>
      <c r="C2274" s="59"/>
    </row>
    <row r="2275" spans="1:3">
      <c r="A2275" s="61"/>
      <c r="B2275" s="60"/>
      <c r="C2275" s="59"/>
    </row>
    <row r="2276" spans="1:3">
      <c r="A2276" s="61"/>
      <c r="B2276" s="60"/>
      <c r="C2276" s="59"/>
    </row>
    <row r="2277" spans="1:3">
      <c r="A2277" s="61"/>
      <c r="B2277" s="60"/>
      <c r="C2277" s="59"/>
    </row>
    <row r="2278" spans="1:3">
      <c r="A2278" s="61"/>
      <c r="B2278" s="60"/>
      <c r="C2278" s="59"/>
    </row>
    <row r="2279" spans="1:3">
      <c r="A2279" s="61"/>
      <c r="B2279" s="60"/>
      <c r="C2279" s="59"/>
    </row>
    <row r="2280" spans="1:3">
      <c r="A2280" s="61"/>
      <c r="B2280" s="60"/>
      <c r="C2280" s="59"/>
    </row>
    <row r="2281" spans="1:3">
      <c r="A2281" s="61"/>
      <c r="B2281" s="60"/>
      <c r="C2281" s="59"/>
    </row>
    <row r="2282" spans="1:3">
      <c r="A2282" s="61"/>
      <c r="B2282" s="60"/>
      <c r="C2282" s="59"/>
    </row>
    <row r="2283" spans="1:3">
      <c r="A2283" s="61"/>
      <c r="B2283" s="60"/>
      <c r="C2283" s="59"/>
    </row>
    <row r="2284" spans="1:3">
      <c r="A2284" s="61"/>
      <c r="B2284" s="60"/>
      <c r="C2284" s="59"/>
    </row>
    <row r="2285" spans="1:3">
      <c r="A2285" s="61"/>
      <c r="B2285" s="60"/>
      <c r="C2285" s="59"/>
    </row>
    <row r="2286" spans="1:3">
      <c r="A2286" s="61"/>
      <c r="B2286" s="60"/>
      <c r="C2286" s="59"/>
    </row>
    <row r="2287" spans="1:3">
      <c r="A2287" s="61"/>
      <c r="B2287" s="60"/>
      <c r="C2287" s="59"/>
    </row>
    <row r="2288" spans="1:3">
      <c r="A2288" s="61"/>
      <c r="B2288" s="60"/>
      <c r="C2288" s="59"/>
    </row>
    <row r="2289" spans="1:3">
      <c r="A2289" s="61"/>
      <c r="B2289" s="60"/>
      <c r="C2289" s="59"/>
    </row>
    <row r="2290" spans="1:3">
      <c r="A2290" s="61"/>
      <c r="B2290" s="60"/>
      <c r="C2290" s="59"/>
    </row>
    <row r="2291" spans="1:3">
      <c r="A2291" s="61"/>
      <c r="B2291" s="60"/>
      <c r="C2291" s="59"/>
    </row>
    <row r="2292" spans="1:3">
      <c r="A2292" s="61"/>
      <c r="B2292" s="60"/>
      <c r="C2292" s="59"/>
    </row>
    <row r="2293" spans="1:3">
      <c r="A2293" s="61"/>
      <c r="B2293" s="60"/>
      <c r="C2293" s="59"/>
    </row>
    <row r="2294" spans="1:3">
      <c r="A2294" s="61"/>
      <c r="B2294" s="60"/>
      <c r="C2294" s="59"/>
    </row>
    <row r="2295" spans="1:3">
      <c r="A2295" s="61"/>
      <c r="B2295" s="60"/>
      <c r="C2295" s="59"/>
    </row>
    <row r="2296" spans="1:3">
      <c r="A2296" s="61"/>
      <c r="B2296" s="60"/>
      <c r="C2296" s="59"/>
    </row>
    <row r="2297" spans="1:3">
      <c r="A2297" s="61"/>
      <c r="B2297" s="60"/>
      <c r="C2297" s="59"/>
    </row>
    <row r="2298" spans="1:3">
      <c r="A2298" s="61"/>
      <c r="B2298" s="60"/>
      <c r="C2298" s="59"/>
    </row>
    <row r="2299" spans="1:3">
      <c r="A2299" s="61"/>
      <c r="B2299" s="60"/>
      <c r="C2299" s="59"/>
    </row>
    <row r="2300" spans="1:3">
      <c r="A2300" s="61"/>
      <c r="B2300" s="60"/>
      <c r="C2300" s="59"/>
    </row>
    <row r="2301" spans="1:3">
      <c r="A2301" s="61"/>
      <c r="B2301" s="60"/>
      <c r="C2301" s="59"/>
    </row>
    <row r="2302" spans="1:3">
      <c r="A2302" s="61"/>
      <c r="B2302" s="60"/>
      <c r="C2302" s="59"/>
    </row>
    <row r="2303" spans="1:3">
      <c r="A2303" s="61"/>
      <c r="B2303" s="60"/>
      <c r="C2303" s="59"/>
    </row>
    <row r="2304" spans="1:3">
      <c r="A2304" s="61"/>
      <c r="B2304" s="60"/>
      <c r="C2304" s="59"/>
    </row>
    <row r="2305" spans="1:3">
      <c r="A2305" s="61"/>
      <c r="B2305" s="60"/>
      <c r="C2305" s="59"/>
    </row>
    <row r="2306" spans="1:3">
      <c r="A2306" s="61"/>
      <c r="B2306" s="60"/>
      <c r="C2306" s="59"/>
    </row>
    <row r="2307" spans="1:3">
      <c r="A2307" s="61"/>
      <c r="B2307" s="60"/>
      <c r="C2307" s="59"/>
    </row>
    <row r="2308" spans="1:3">
      <c r="A2308" s="61"/>
      <c r="B2308" s="60"/>
      <c r="C2308" s="59"/>
    </row>
    <row r="2309" spans="1:3">
      <c r="A2309" s="61"/>
      <c r="B2309" s="60"/>
      <c r="C2309" s="59"/>
    </row>
    <row r="2310" spans="1:3">
      <c r="A2310" s="61"/>
      <c r="B2310" s="60"/>
      <c r="C2310" s="59"/>
    </row>
    <row r="2311" spans="1:3">
      <c r="A2311" s="61"/>
      <c r="B2311" s="60"/>
      <c r="C2311" s="59"/>
    </row>
    <row r="2312" spans="1:3">
      <c r="A2312" s="61"/>
      <c r="B2312" s="60"/>
      <c r="C2312" s="59"/>
    </row>
    <row r="2313" spans="1:3">
      <c r="A2313" s="61"/>
      <c r="B2313" s="60"/>
      <c r="C2313" s="59"/>
    </row>
    <row r="2314" spans="1:3">
      <c r="A2314" s="61"/>
      <c r="B2314" s="60"/>
      <c r="C2314" s="59"/>
    </row>
    <row r="2315" spans="1:3">
      <c r="A2315" s="61"/>
      <c r="B2315" s="60"/>
      <c r="C2315" s="59"/>
    </row>
    <row r="2316" spans="1:3">
      <c r="A2316" s="61"/>
      <c r="B2316" s="60"/>
      <c r="C2316" s="59"/>
    </row>
    <row r="2317" spans="1:3">
      <c r="A2317" s="61"/>
      <c r="B2317" s="60"/>
      <c r="C2317" s="59"/>
    </row>
    <row r="2318" spans="1:3">
      <c r="A2318" s="61"/>
      <c r="B2318" s="60"/>
      <c r="C2318" s="59"/>
    </row>
    <row r="2319" spans="1:3">
      <c r="A2319" s="61"/>
      <c r="B2319" s="60"/>
      <c r="C2319" s="59"/>
    </row>
    <row r="2320" spans="1:3">
      <c r="A2320" s="61"/>
      <c r="B2320" s="60"/>
      <c r="C2320" s="59"/>
    </row>
    <row r="2321" spans="1:3">
      <c r="A2321" s="61"/>
      <c r="B2321" s="60"/>
      <c r="C2321" s="59"/>
    </row>
    <row r="2322" spans="1:3">
      <c r="A2322" s="61"/>
      <c r="B2322" s="60"/>
      <c r="C2322" s="59"/>
    </row>
    <row r="2323" spans="1:3">
      <c r="A2323" s="61"/>
      <c r="B2323" s="60"/>
      <c r="C2323" s="59"/>
    </row>
    <row r="2324" spans="1:3">
      <c r="A2324" s="61"/>
      <c r="B2324" s="60"/>
      <c r="C2324" s="59"/>
    </row>
    <row r="2325" spans="1:3">
      <c r="A2325" s="61"/>
      <c r="B2325" s="60"/>
      <c r="C2325" s="59"/>
    </row>
    <row r="2326" spans="1:3">
      <c r="A2326" s="61"/>
      <c r="B2326" s="60"/>
      <c r="C2326" s="59"/>
    </row>
    <row r="2327" spans="1:3">
      <c r="A2327" s="61"/>
      <c r="B2327" s="60"/>
      <c r="C2327" s="59"/>
    </row>
    <row r="2328" spans="1:3">
      <c r="A2328" s="61"/>
      <c r="B2328" s="60"/>
      <c r="C2328" s="59"/>
    </row>
    <row r="2329" spans="1:3">
      <c r="A2329" s="61"/>
      <c r="B2329" s="60"/>
      <c r="C2329" s="59"/>
    </row>
    <row r="2330" spans="1:3">
      <c r="A2330" s="61"/>
      <c r="B2330" s="60"/>
      <c r="C2330" s="59"/>
    </row>
    <row r="2331" spans="1:3">
      <c r="A2331" s="61"/>
      <c r="B2331" s="60"/>
      <c r="C2331" s="59"/>
    </row>
    <row r="2332" spans="1:3">
      <c r="A2332" s="61"/>
      <c r="B2332" s="60"/>
      <c r="C2332" s="59"/>
    </row>
    <row r="2333" spans="1:3">
      <c r="A2333" s="61"/>
      <c r="B2333" s="60"/>
      <c r="C2333" s="59"/>
    </row>
    <row r="2334" spans="1:3">
      <c r="A2334" s="61"/>
      <c r="B2334" s="60"/>
      <c r="C2334" s="59"/>
    </row>
    <row r="2335" spans="1:3">
      <c r="A2335" s="61"/>
      <c r="B2335" s="60"/>
      <c r="C2335" s="59"/>
    </row>
    <row r="2336" spans="1:3">
      <c r="A2336" s="61"/>
      <c r="B2336" s="60"/>
      <c r="C2336" s="59"/>
    </row>
    <row r="2337" spans="1:3">
      <c r="A2337" s="61"/>
      <c r="B2337" s="60"/>
      <c r="C2337" s="59"/>
    </row>
    <row r="2338" spans="1:3">
      <c r="A2338" s="61"/>
      <c r="B2338" s="60"/>
      <c r="C2338" s="59"/>
    </row>
    <row r="2339" spans="1:3">
      <c r="A2339" s="61"/>
      <c r="B2339" s="60"/>
      <c r="C2339" s="59"/>
    </row>
    <row r="2340" spans="1:3">
      <c r="A2340" s="61"/>
      <c r="B2340" s="60"/>
      <c r="C2340" s="59"/>
    </row>
    <row r="2341" spans="1:3">
      <c r="A2341" s="61"/>
      <c r="B2341" s="60"/>
      <c r="C2341" s="59"/>
    </row>
    <row r="2342" spans="1:3">
      <c r="A2342" s="61"/>
      <c r="B2342" s="60"/>
      <c r="C2342" s="59"/>
    </row>
    <row r="2343" spans="1:3">
      <c r="A2343" s="61"/>
      <c r="B2343" s="60"/>
      <c r="C2343" s="59"/>
    </row>
    <row r="2344" spans="1:3">
      <c r="A2344" s="61"/>
      <c r="B2344" s="60"/>
      <c r="C2344" s="59"/>
    </row>
    <row r="2345" spans="1:3">
      <c r="A2345" s="61"/>
      <c r="B2345" s="60"/>
      <c r="C2345" s="59"/>
    </row>
    <row r="2346" spans="1:3">
      <c r="A2346" s="61"/>
      <c r="B2346" s="60"/>
      <c r="C2346" s="59"/>
    </row>
    <row r="2347" spans="1:3">
      <c r="A2347" s="61"/>
      <c r="B2347" s="60"/>
      <c r="C2347" s="59"/>
    </row>
    <row r="2348" spans="1:3">
      <c r="A2348" s="61"/>
      <c r="B2348" s="60"/>
      <c r="C2348" s="59"/>
    </row>
    <row r="2349" spans="1:3">
      <c r="A2349" s="61"/>
      <c r="B2349" s="60"/>
      <c r="C2349" s="59"/>
    </row>
    <row r="2350" spans="1:3">
      <c r="A2350" s="61"/>
      <c r="B2350" s="60"/>
      <c r="C2350" s="59"/>
    </row>
    <row r="2351" spans="1:3">
      <c r="A2351" s="61"/>
      <c r="B2351" s="60"/>
      <c r="C2351" s="59"/>
    </row>
    <row r="2352" spans="1:3">
      <c r="A2352" s="61"/>
      <c r="B2352" s="60"/>
      <c r="C2352" s="59"/>
    </row>
    <row r="2353" spans="1:3">
      <c r="A2353" s="61"/>
      <c r="B2353" s="60"/>
      <c r="C2353" s="59"/>
    </row>
    <row r="2354" spans="1:3">
      <c r="A2354" s="61"/>
      <c r="B2354" s="60"/>
      <c r="C2354" s="59"/>
    </row>
    <row r="2355" spans="1:3">
      <c r="A2355" s="61"/>
      <c r="B2355" s="60"/>
      <c r="C2355" s="59"/>
    </row>
    <row r="2356" spans="1:3">
      <c r="A2356" s="61"/>
      <c r="B2356" s="60"/>
      <c r="C2356" s="59"/>
    </row>
    <row r="2357" spans="1:3">
      <c r="A2357" s="61"/>
      <c r="B2357" s="60"/>
      <c r="C2357" s="59"/>
    </row>
    <row r="2358" spans="1:3">
      <c r="A2358" s="61"/>
      <c r="B2358" s="60"/>
      <c r="C2358" s="59"/>
    </row>
    <row r="2359" spans="1:3">
      <c r="A2359" s="61"/>
      <c r="B2359" s="60"/>
      <c r="C2359" s="59"/>
    </row>
    <row r="2360" spans="1:3">
      <c r="A2360" s="61"/>
      <c r="B2360" s="60"/>
      <c r="C2360" s="59"/>
    </row>
    <row r="2361" spans="1:3">
      <c r="A2361" s="61"/>
      <c r="B2361" s="60"/>
      <c r="C2361" s="59"/>
    </row>
    <row r="2362" spans="1:3">
      <c r="A2362" s="61"/>
      <c r="B2362" s="60"/>
      <c r="C2362" s="59"/>
    </row>
    <row r="2363" spans="1:3">
      <c r="A2363" s="61"/>
      <c r="B2363" s="60"/>
      <c r="C2363" s="59"/>
    </row>
    <row r="2364" spans="1:3">
      <c r="A2364" s="61"/>
      <c r="B2364" s="60"/>
      <c r="C2364" s="59"/>
    </row>
    <row r="2365" spans="1:3">
      <c r="A2365" s="61"/>
      <c r="B2365" s="60"/>
      <c r="C2365" s="59"/>
    </row>
    <row r="2366" spans="1:3">
      <c r="A2366" s="61"/>
      <c r="B2366" s="60"/>
      <c r="C2366" s="59"/>
    </row>
    <row r="2367" spans="1:3">
      <c r="A2367" s="61"/>
      <c r="B2367" s="60"/>
      <c r="C2367" s="59"/>
    </row>
    <row r="2368" spans="1:3">
      <c r="A2368" s="61"/>
      <c r="B2368" s="60"/>
      <c r="C2368" s="59"/>
    </row>
    <row r="2369" spans="1:3">
      <c r="A2369" s="61"/>
      <c r="B2369" s="60"/>
      <c r="C2369" s="59"/>
    </row>
    <row r="2370" spans="1:3">
      <c r="A2370" s="61"/>
      <c r="B2370" s="60"/>
      <c r="C2370" s="59"/>
    </row>
    <row r="2371" spans="1:3">
      <c r="A2371" s="61"/>
      <c r="B2371" s="60"/>
      <c r="C2371" s="59"/>
    </row>
    <row r="2372" spans="1:3">
      <c r="A2372" s="61"/>
      <c r="B2372" s="60"/>
      <c r="C2372" s="59"/>
    </row>
    <row r="2373" spans="1:3">
      <c r="A2373" s="61"/>
      <c r="B2373" s="60"/>
      <c r="C2373" s="59"/>
    </row>
    <row r="2374" spans="1:3">
      <c r="A2374" s="61"/>
      <c r="B2374" s="60"/>
      <c r="C2374" s="59"/>
    </row>
    <row r="2375" spans="1:3">
      <c r="A2375" s="61"/>
      <c r="B2375" s="60"/>
      <c r="C2375" s="59"/>
    </row>
    <row r="2376" spans="1:3">
      <c r="A2376" s="61"/>
      <c r="B2376" s="60"/>
      <c r="C2376" s="59"/>
    </row>
    <row r="2377" spans="1:3">
      <c r="A2377" s="61"/>
      <c r="B2377" s="60"/>
      <c r="C2377" s="59"/>
    </row>
    <row r="2378" spans="1:3">
      <c r="A2378" s="61"/>
      <c r="B2378" s="60"/>
      <c r="C2378" s="59"/>
    </row>
    <row r="2379" spans="1:3">
      <c r="A2379" s="61"/>
      <c r="B2379" s="60"/>
      <c r="C2379" s="59"/>
    </row>
    <row r="2380" spans="1:3">
      <c r="A2380" s="61"/>
      <c r="B2380" s="60"/>
      <c r="C2380" s="59"/>
    </row>
    <row r="2381" spans="1:3">
      <c r="A2381" s="61"/>
      <c r="B2381" s="60"/>
      <c r="C2381" s="59"/>
    </row>
    <row r="2382" spans="1:3">
      <c r="A2382" s="61"/>
      <c r="B2382" s="60"/>
      <c r="C2382" s="59"/>
    </row>
    <row r="2383" spans="1:3">
      <c r="A2383" s="61"/>
      <c r="B2383" s="60"/>
      <c r="C2383" s="59"/>
    </row>
    <row r="2384" spans="1:3">
      <c r="A2384" s="61"/>
      <c r="B2384" s="60"/>
      <c r="C2384" s="59"/>
    </row>
    <row r="2385" spans="1:3">
      <c r="A2385" s="61"/>
      <c r="B2385" s="60"/>
      <c r="C2385" s="59"/>
    </row>
    <row r="2386" spans="1:3">
      <c r="A2386" s="61"/>
      <c r="B2386" s="60"/>
      <c r="C2386" s="59"/>
    </row>
    <row r="2387" spans="1:3">
      <c r="A2387" s="61"/>
      <c r="B2387" s="60"/>
      <c r="C2387" s="59"/>
    </row>
    <row r="2388" spans="1:3">
      <c r="A2388" s="61"/>
      <c r="B2388" s="60"/>
      <c r="C2388" s="59"/>
    </row>
    <row r="2389" spans="1:3">
      <c r="A2389" s="61"/>
      <c r="B2389" s="60"/>
      <c r="C2389" s="59"/>
    </row>
    <row r="2390" spans="1:3">
      <c r="A2390" s="61"/>
      <c r="B2390" s="60"/>
      <c r="C2390" s="59"/>
    </row>
    <row r="2391" spans="1:3">
      <c r="A2391" s="61"/>
      <c r="B2391" s="60"/>
      <c r="C2391" s="59"/>
    </row>
    <row r="2392" spans="1:3">
      <c r="A2392" s="61"/>
      <c r="B2392" s="60"/>
      <c r="C2392" s="59"/>
    </row>
    <row r="2393" spans="1:3">
      <c r="A2393" s="61"/>
      <c r="B2393" s="60"/>
      <c r="C2393" s="59"/>
    </row>
    <row r="2394" spans="1:3">
      <c r="A2394" s="61"/>
      <c r="B2394" s="60"/>
      <c r="C2394" s="59"/>
    </row>
    <row r="2395" spans="1:3">
      <c r="A2395" s="61"/>
      <c r="B2395" s="60"/>
      <c r="C2395" s="59"/>
    </row>
    <row r="2396" spans="1:3">
      <c r="A2396" s="61"/>
      <c r="B2396" s="60"/>
      <c r="C2396" s="59"/>
    </row>
    <row r="2397" spans="1:3">
      <c r="A2397" s="61"/>
      <c r="B2397" s="60"/>
      <c r="C2397" s="59"/>
    </row>
    <row r="2398" spans="1:3">
      <c r="A2398" s="61"/>
      <c r="B2398" s="60"/>
      <c r="C2398" s="59"/>
    </row>
    <row r="2399" spans="1:3">
      <c r="A2399" s="61"/>
      <c r="B2399" s="60"/>
      <c r="C2399" s="59"/>
    </row>
    <row r="2400" spans="1:3">
      <c r="A2400" s="61"/>
      <c r="B2400" s="60"/>
      <c r="C2400" s="59"/>
    </row>
    <row r="2401" spans="1:3">
      <c r="A2401" s="61"/>
      <c r="B2401" s="60"/>
      <c r="C2401" s="59"/>
    </row>
    <row r="2402" spans="1:3">
      <c r="A2402" s="61"/>
      <c r="B2402" s="60"/>
      <c r="C2402" s="59"/>
    </row>
    <row r="2403" spans="1:3">
      <c r="A2403" s="61"/>
      <c r="B2403" s="60"/>
      <c r="C2403" s="59"/>
    </row>
    <row r="2404" spans="1:3">
      <c r="A2404" s="61"/>
      <c r="B2404" s="60"/>
      <c r="C2404" s="59"/>
    </row>
    <row r="2405" spans="1:3">
      <c r="A2405" s="61"/>
      <c r="B2405" s="60"/>
      <c r="C2405" s="59"/>
    </row>
    <row r="2406" spans="1:3">
      <c r="A2406" s="61"/>
      <c r="B2406" s="60"/>
      <c r="C2406" s="59"/>
    </row>
    <row r="2407" spans="1:3">
      <c r="A2407" s="61"/>
      <c r="B2407" s="60"/>
      <c r="C2407" s="59"/>
    </row>
    <row r="2408" spans="1:3">
      <c r="A2408" s="61"/>
      <c r="B2408" s="60"/>
      <c r="C2408" s="59"/>
    </row>
    <row r="2409" spans="1:3">
      <c r="A2409" s="61"/>
      <c r="B2409" s="60"/>
      <c r="C2409" s="59"/>
    </row>
    <row r="2410" spans="1:3">
      <c r="A2410" s="61"/>
      <c r="B2410" s="60"/>
      <c r="C2410" s="59"/>
    </row>
    <row r="2411" spans="1:3">
      <c r="A2411" s="61"/>
      <c r="B2411" s="60"/>
      <c r="C2411" s="59"/>
    </row>
    <row r="2412" spans="1:3">
      <c r="A2412" s="61"/>
      <c r="B2412" s="60"/>
      <c r="C2412" s="59"/>
    </row>
    <row r="2413" spans="1:3">
      <c r="A2413" s="61"/>
      <c r="B2413" s="60"/>
      <c r="C2413" s="59"/>
    </row>
    <row r="2414" spans="1:3">
      <c r="A2414" s="61"/>
      <c r="B2414" s="60"/>
      <c r="C2414" s="59"/>
    </row>
    <row r="2415" spans="1:3">
      <c r="A2415" s="61"/>
      <c r="B2415" s="60"/>
      <c r="C2415" s="59"/>
    </row>
    <row r="2416" spans="1:3">
      <c r="A2416" s="61"/>
      <c r="B2416" s="60"/>
      <c r="C2416" s="59"/>
    </row>
    <row r="2417" spans="1:3">
      <c r="A2417" s="61"/>
      <c r="B2417" s="60"/>
      <c r="C2417" s="59"/>
    </row>
    <row r="2418" spans="1:3">
      <c r="A2418" s="61"/>
      <c r="B2418" s="60"/>
      <c r="C2418" s="59"/>
    </row>
    <row r="2419" spans="1:3">
      <c r="A2419" s="61"/>
      <c r="B2419" s="60"/>
      <c r="C2419" s="59"/>
    </row>
    <row r="2420" spans="1:3">
      <c r="A2420" s="61"/>
      <c r="B2420" s="60"/>
      <c r="C2420" s="59"/>
    </row>
    <row r="2421" spans="1:3">
      <c r="A2421" s="61"/>
      <c r="B2421" s="60"/>
      <c r="C2421" s="59"/>
    </row>
    <row r="2422" spans="1:3">
      <c r="A2422" s="61"/>
      <c r="B2422" s="60"/>
      <c r="C2422" s="59"/>
    </row>
    <row r="2423" spans="1:3">
      <c r="A2423" s="61"/>
      <c r="B2423" s="60"/>
      <c r="C2423" s="59"/>
    </row>
    <row r="2424" spans="1:3">
      <c r="A2424" s="61"/>
      <c r="B2424" s="60"/>
      <c r="C2424" s="59"/>
    </row>
    <row r="2425" spans="1:3">
      <c r="A2425" s="61"/>
      <c r="B2425" s="60"/>
      <c r="C2425" s="59"/>
    </row>
    <row r="2426" spans="1:3">
      <c r="A2426" s="61"/>
      <c r="B2426" s="60"/>
      <c r="C2426" s="59"/>
    </row>
    <row r="2427" spans="1:3">
      <c r="A2427" s="61"/>
      <c r="B2427" s="60"/>
      <c r="C2427" s="59"/>
    </row>
    <row r="2428" spans="1:3">
      <c r="A2428" s="61"/>
      <c r="B2428" s="60"/>
      <c r="C2428" s="59"/>
    </row>
    <row r="2429" spans="1:3">
      <c r="A2429" s="61"/>
      <c r="B2429" s="60"/>
      <c r="C2429" s="59"/>
    </row>
    <row r="2430" spans="1:3">
      <c r="A2430" s="61"/>
      <c r="B2430" s="60"/>
      <c r="C2430" s="59"/>
    </row>
    <row r="2431" spans="1:3">
      <c r="A2431" s="61"/>
      <c r="B2431" s="60"/>
      <c r="C2431" s="59"/>
    </row>
    <row r="2432" spans="1:3">
      <c r="A2432" s="61"/>
      <c r="B2432" s="60"/>
      <c r="C2432" s="59"/>
    </row>
    <row r="2433" spans="1:3">
      <c r="A2433" s="61"/>
      <c r="B2433" s="60"/>
      <c r="C2433" s="59"/>
    </row>
    <row r="2434" spans="1:3">
      <c r="A2434" s="61"/>
      <c r="B2434" s="60"/>
      <c r="C2434" s="59"/>
    </row>
    <row r="2435" spans="1:3">
      <c r="A2435" s="61"/>
      <c r="B2435" s="60"/>
      <c r="C2435" s="59"/>
    </row>
    <row r="2436" spans="1:3">
      <c r="A2436" s="61"/>
      <c r="B2436" s="60"/>
      <c r="C2436" s="59"/>
    </row>
    <row r="2437" spans="1:3">
      <c r="A2437" s="61"/>
      <c r="B2437" s="60"/>
      <c r="C2437" s="59"/>
    </row>
    <row r="2438" spans="1:3">
      <c r="A2438" s="61"/>
      <c r="B2438" s="60"/>
      <c r="C2438" s="59"/>
    </row>
    <row r="2439" spans="1:3">
      <c r="A2439" s="61"/>
      <c r="B2439" s="60"/>
      <c r="C2439" s="59"/>
    </row>
    <row r="2440" spans="1:3">
      <c r="A2440" s="61"/>
      <c r="B2440" s="60"/>
      <c r="C2440" s="59"/>
    </row>
    <row r="2441" spans="1:3">
      <c r="A2441" s="61"/>
      <c r="B2441" s="60"/>
      <c r="C2441" s="59"/>
    </row>
    <row r="2442" spans="1:3">
      <c r="A2442" s="61"/>
      <c r="B2442" s="60"/>
      <c r="C2442" s="59"/>
    </row>
    <row r="2443" spans="1:3">
      <c r="A2443" s="61"/>
      <c r="B2443" s="60"/>
      <c r="C2443" s="59"/>
    </row>
    <row r="2444" spans="1:3">
      <c r="A2444" s="61"/>
      <c r="B2444" s="60"/>
      <c r="C2444" s="59"/>
    </row>
    <row r="2445" spans="1:3">
      <c r="A2445" s="61"/>
      <c r="B2445" s="60"/>
      <c r="C2445" s="59"/>
    </row>
    <row r="2446" spans="1:3">
      <c r="A2446" s="61"/>
      <c r="B2446" s="60"/>
      <c r="C2446" s="59"/>
    </row>
    <row r="2447" spans="1:3">
      <c r="A2447" s="61"/>
      <c r="B2447" s="60"/>
      <c r="C2447" s="59"/>
    </row>
    <row r="2448" spans="1:3">
      <c r="A2448" s="61"/>
      <c r="B2448" s="60"/>
      <c r="C2448" s="59"/>
    </row>
    <row r="2449" spans="1:3">
      <c r="A2449" s="61"/>
      <c r="B2449" s="60"/>
      <c r="C2449" s="59"/>
    </row>
    <row r="2450" spans="1:3">
      <c r="A2450" s="61"/>
      <c r="B2450" s="60"/>
      <c r="C2450" s="59"/>
    </row>
    <row r="2451" spans="1:3">
      <c r="A2451" s="61"/>
      <c r="B2451" s="60"/>
      <c r="C2451" s="59"/>
    </row>
    <row r="2452" spans="1:3">
      <c r="A2452" s="61"/>
      <c r="B2452" s="60"/>
      <c r="C2452" s="59"/>
    </row>
    <row r="2453" spans="1:3">
      <c r="A2453" s="61"/>
      <c r="B2453" s="60"/>
      <c r="C2453" s="59"/>
    </row>
    <row r="2454" spans="1:3">
      <c r="A2454" s="61"/>
      <c r="B2454" s="60"/>
      <c r="C2454" s="59"/>
    </row>
    <row r="2455" spans="1:3">
      <c r="A2455" s="61"/>
      <c r="B2455" s="60"/>
      <c r="C2455" s="59"/>
    </row>
    <row r="2456" spans="1:3">
      <c r="A2456" s="61"/>
      <c r="B2456" s="60"/>
      <c r="C2456" s="59"/>
    </row>
    <row r="2457" spans="1:3">
      <c r="A2457" s="61"/>
      <c r="B2457" s="60"/>
      <c r="C2457" s="59"/>
    </row>
    <row r="2458" spans="1:3">
      <c r="A2458" s="61"/>
      <c r="B2458" s="60"/>
      <c r="C2458" s="59"/>
    </row>
    <row r="2459" spans="1:3">
      <c r="A2459" s="61"/>
      <c r="B2459" s="60"/>
      <c r="C2459" s="59"/>
    </row>
    <row r="2460" spans="1:3">
      <c r="A2460" s="61"/>
      <c r="B2460" s="60"/>
      <c r="C2460" s="59"/>
    </row>
    <row r="2461" spans="1:3">
      <c r="A2461" s="61"/>
      <c r="B2461" s="60"/>
      <c r="C2461" s="59"/>
    </row>
    <row r="2462" spans="1:3">
      <c r="A2462" s="61"/>
      <c r="B2462" s="60"/>
      <c r="C2462" s="59"/>
    </row>
    <row r="2463" spans="1:3">
      <c r="A2463" s="61"/>
      <c r="B2463" s="60"/>
      <c r="C2463" s="59"/>
    </row>
    <row r="2464" spans="1:3">
      <c r="A2464" s="61"/>
      <c r="B2464" s="60"/>
      <c r="C2464" s="59"/>
    </row>
    <row r="2465" spans="1:3">
      <c r="A2465" s="61"/>
      <c r="B2465" s="60"/>
      <c r="C2465" s="59"/>
    </row>
    <row r="2466" spans="1:3">
      <c r="A2466" s="61"/>
      <c r="B2466" s="60"/>
      <c r="C2466" s="59"/>
    </row>
    <row r="2467" spans="1:3">
      <c r="A2467" s="61"/>
      <c r="B2467" s="60"/>
      <c r="C2467" s="59"/>
    </row>
    <row r="2468" spans="1:3">
      <c r="A2468" s="61"/>
      <c r="B2468" s="60"/>
      <c r="C2468" s="59"/>
    </row>
    <row r="2469" spans="1:3">
      <c r="A2469" s="61"/>
      <c r="B2469" s="60"/>
      <c r="C2469" s="59"/>
    </row>
    <row r="2470" spans="1:3">
      <c r="A2470" s="61"/>
      <c r="B2470" s="60"/>
      <c r="C2470" s="59"/>
    </row>
    <row r="2471" spans="1:3">
      <c r="A2471" s="61"/>
      <c r="B2471" s="60"/>
      <c r="C2471" s="59"/>
    </row>
    <row r="2472" spans="1:3">
      <c r="A2472" s="61"/>
      <c r="B2472" s="60"/>
      <c r="C2472" s="59"/>
    </row>
    <row r="2473" spans="1:3">
      <c r="A2473" s="61"/>
      <c r="B2473" s="60"/>
      <c r="C2473" s="59"/>
    </row>
    <row r="2474" spans="1:3">
      <c r="A2474" s="61"/>
      <c r="B2474" s="60"/>
      <c r="C2474" s="59"/>
    </row>
    <row r="2475" spans="1:3">
      <c r="A2475" s="61"/>
      <c r="B2475" s="60"/>
      <c r="C2475" s="59"/>
    </row>
    <row r="2476" spans="1:3">
      <c r="A2476" s="61"/>
      <c r="B2476" s="60"/>
      <c r="C2476" s="59"/>
    </row>
    <row r="2477" spans="1:3">
      <c r="A2477" s="61"/>
      <c r="B2477" s="60"/>
      <c r="C2477" s="59"/>
    </row>
    <row r="2478" spans="1:3">
      <c r="A2478" s="61"/>
      <c r="B2478" s="60"/>
      <c r="C2478" s="59"/>
    </row>
    <row r="2479" spans="1:3">
      <c r="A2479" s="61"/>
      <c r="B2479" s="60"/>
      <c r="C2479" s="59"/>
    </row>
    <row r="2480" spans="1:3">
      <c r="A2480" s="61"/>
      <c r="B2480" s="60"/>
      <c r="C2480" s="59"/>
    </row>
    <row r="2481" spans="1:3">
      <c r="A2481" s="61"/>
      <c r="B2481" s="60"/>
      <c r="C2481" s="59"/>
    </row>
    <row r="2482" spans="1:3">
      <c r="A2482" s="61"/>
      <c r="B2482" s="60"/>
      <c r="C2482" s="59"/>
    </row>
    <row r="2483" spans="1:3">
      <c r="A2483" s="61"/>
      <c r="B2483" s="60"/>
      <c r="C2483" s="59"/>
    </row>
    <row r="2484" spans="1:3">
      <c r="A2484" s="61"/>
      <c r="B2484" s="60"/>
      <c r="C2484" s="59"/>
    </row>
    <row r="2485" spans="1:3">
      <c r="A2485" s="61"/>
      <c r="B2485" s="60"/>
      <c r="C2485" s="59"/>
    </row>
    <row r="2486" spans="1:3">
      <c r="A2486" s="61"/>
      <c r="B2486" s="60"/>
      <c r="C2486" s="59"/>
    </row>
    <row r="2487" spans="1:3">
      <c r="A2487" s="61"/>
      <c r="B2487" s="60"/>
      <c r="C2487" s="59"/>
    </row>
    <row r="2488" spans="1:3">
      <c r="A2488" s="61"/>
      <c r="B2488" s="60"/>
      <c r="C2488" s="59"/>
    </row>
    <row r="2489" spans="1:3">
      <c r="A2489" s="61"/>
      <c r="B2489" s="60"/>
      <c r="C2489" s="59"/>
    </row>
    <row r="2490" spans="1:3">
      <c r="A2490" s="61"/>
      <c r="B2490" s="60"/>
      <c r="C2490" s="59"/>
    </row>
    <row r="2491" spans="1:3">
      <c r="A2491" s="61"/>
      <c r="B2491" s="60"/>
      <c r="C2491" s="59"/>
    </row>
    <row r="2492" spans="1:3">
      <c r="A2492" s="61"/>
      <c r="B2492" s="60"/>
      <c r="C2492" s="59"/>
    </row>
    <row r="2493" spans="1:3">
      <c r="A2493" s="61"/>
      <c r="B2493" s="60"/>
      <c r="C2493" s="59"/>
    </row>
    <row r="2494" spans="1:3">
      <c r="A2494" s="61"/>
      <c r="B2494" s="60"/>
      <c r="C2494" s="59"/>
    </row>
    <row r="2495" spans="1:3">
      <c r="A2495" s="61"/>
      <c r="B2495" s="60"/>
      <c r="C2495" s="59"/>
    </row>
    <row r="2496" spans="1:3">
      <c r="A2496" s="61"/>
      <c r="B2496" s="60"/>
      <c r="C2496" s="59"/>
    </row>
    <row r="2497" spans="1:3">
      <c r="A2497" s="61"/>
      <c r="B2497" s="60"/>
      <c r="C2497" s="59"/>
    </row>
    <row r="2498" spans="1:3">
      <c r="A2498" s="61"/>
      <c r="B2498" s="60"/>
      <c r="C2498" s="59"/>
    </row>
    <row r="2499" spans="1:3">
      <c r="A2499" s="61"/>
      <c r="B2499" s="60"/>
      <c r="C2499" s="59"/>
    </row>
    <row r="2500" spans="1:3">
      <c r="A2500" s="61"/>
      <c r="B2500" s="60"/>
      <c r="C2500" s="59"/>
    </row>
    <row r="2501" spans="1:3">
      <c r="A2501" s="61"/>
      <c r="B2501" s="60"/>
      <c r="C2501" s="59"/>
    </row>
    <row r="2502" spans="1:3">
      <c r="A2502" s="61"/>
      <c r="B2502" s="60"/>
      <c r="C2502" s="59"/>
    </row>
    <row r="2503" spans="1:3">
      <c r="A2503" s="61"/>
      <c r="B2503" s="60"/>
      <c r="C2503" s="59"/>
    </row>
    <row r="2504" spans="1:3">
      <c r="A2504" s="61"/>
      <c r="B2504" s="60"/>
      <c r="C2504" s="59"/>
    </row>
    <row r="2505" spans="1:3">
      <c r="A2505" s="61"/>
      <c r="B2505" s="60"/>
      <c r="C2505" s="59"/>
    </row>
    <row r="2506" spans="1:3">
      <c r="A2506" s="61"/>
      <c r="B2506" s="60"/>
      <c r="C2506" s="59"/>
    </row>
    <row r="2507" spans="1:3">
      <c r="A2507" s="61"/>
      <c r="B2507" s="60"/>
      <c r="C2507" s="59"/>
    </row>
    <row r="2508" spans="1:3">
      <c r="A2508" s="61"/>
      <c r="B2508" s="60"/>
      <c r="C2508" s="59"/>
    </row>
    <row r="2509" spans="1:3">
      <c r="A2509" s="61"/>
      <c r="B2509" s="60"/>
      <c r="C2509" s="59"/>
    </row>
    <row r="2510" spans="1:3">
      <c r="A2510" s="61"/>
      <c r="B2510" s="60"/>
      <c r="C2510" s="59"/>
    </row>
    <row r="2511" spans="1:3">
      <c r="A2511" s="61"/>
      <c r="B2511" s="60"/>
      <c r="C2511" s="59"/>
    </row>
    <row r="2512" spans="1:3">
      <c r="A2512" s="61"/>
      <c r="B2512" s="60"/>
      <c r="C2512" s="59"/>
    </row>
    <row r="2513" spans="1:3">
      <c r="A2513" s="61"/>
      <c r="B2513" s="60"/>
      <c r="C2513" s="59"/>
    </row>
    <row r="2514" spans="1:3">
      <c r="A2514" s="61"/>
      <c r="B2514" s="60"/>
      <c r="C2514" s="59"/>
    </row>
    <row r="2515" spans="1:3">
      <c r="A2515" s="61"/>
      <c r="B2515" s="60"/>
      <c r="C2515" s="59"/>
    </row>
    <row r="2516" spans="1:3">
      <c r="A2516" s="61"/>
      <c r="B2516" s="60"/>
      <c r="C2516" s="59"/>
    </row>
    <row r="2517" spans="1:3">
      <c r="A2517" s="61"/>
      <c r="B2517" s="60"/>
      <c r="C2517" s="59"/>
    </row>
    <row r="2518" spans="1:3">
      <c r="A2518" s="61"/>
      <c r="B2518" s="60"/>
      <c r="C2518" s="59"/>
    </row>
    <row r="2519" spans="1:3">
      <c r="A2519" s="61"/>
      <c r="B2519" s="60"/>
      <c r="C2519" s="59"/>
    </row>
    <row r="2520" spans="1:3">
      <c r="A2520" s="61"/>
      <c r="B2520" s="60"/>
      <c r="C2520" s="59"/>
    </row>
    <row r="2521" spans="1:3">
      <c r="A2521" s="61"/>
      <c r="B2521" s="60"/>
      <c r="C2521" s="59"/>
    </row>
    <row r="2522" spans="1:3">
      <c r="A2522" s="61"/>
      <c r="B2522" s="60"/>
      <c r="C2522" s="59"/>
    </row>
    <row r="2523" spans="1:3">
      <c r="A2523" s="61"/>
      <c r="B2523" s="60"/>
      <c r="C2523" s="59"/>
    </row>
    <row r="2524" spans="1:3">
      <c r="A2524" s="61"/>
      <c r="B2524" s="60"/>
      <c r="C2524" s="59"/>
    </row>
    <row r="2525" spans="1:3">
      <c r="A2525" s="61"/>
      <c r="B2525" s="60"/>
      <c r="C2525" s="59"/>
    </row>
    <row r="2526" spans="1:3">
      <c r="A2526" s="61"/>
      <c r="B2526" s="60"/>
      <c r="C2526" s="59"/>
    </row>
    <row r="2527" spans="1:3">
      <c r="A2527" s="61"/>
      <c r="B2527" s="60"/>
      <c r="C2527" s="59"/>
    </row>
    <row r="2528" spans="1:3">
      <c r="A2528" s="61"/>
      <c r="B2528" s="60"/>
      <c r="C2528" s="59"/>
    </row>
    <row r="2529" spans="1:3">
      <c r="A2529" s="61"/>
      <c r="B2529" s="60"/>
      <c r="C2529" s="59"/>
    </row>
    <row r="2530" spans="1:3">
      <c r="A2530" s="61"/>
      <c r="B2530" s="60"/>
      <c r="C2530" s="59"/>
    </row>
    <row r="2531" spans="1:3">
      <c r="A2531" s="61"/>
      <c r="B2531" s="60"/>
      <c r="C2531" s="59"/>
    </row>
    <row r="2532" spans="1:3">
      <c r="A2532" s="61"/>
      <c r="B2532" s="60"/>
      <c r="C2532" s="59"/>
    </row>
    <row r="2533" spans="1:3">
      <c r="A2533" s="61"/>
      <c r="B2533" s="60"/>
      <c r="C2533" s="59"/>
    </row>
    <row r="2534" spans="1:3">
      <c r="A2534" s="61"/>
      <c r="B2534" s="60"/>
      <c r="C2534" s="59"/>
    </row>
    <row r="2535" spans="1:3">
      <c r="A2535" s="61"/>
      <c r="B2535" s="60"/>
      <c r="C2535" s="59"/>
    </row>
    <row r="2536" spans="1:3">
      <c r="A2536" s="61"/>
      <c r="B2536" s="60"/>
      <c r="C2536" s="59"/>
    </row>
    <row r="2537" spans="1:3">
      <c r="A2537" s="61"/>
      <c r="B2537" s="60"/>
      <c r="C2537" s="59"/>
    </row>
    <row r="2538" spans="1:3">
      <c r="A2538" s="61"/>
      <c r="B2538" s="60"/>
      <c r="C2538" s="59"/>
    </row>
    <row r="2539" spans="1:3">
      <c r="A2539" s="61"/>
      <c r="B2539" s="60"/>
      <c r="C2539" s="59"/>
    </row>
    <row r="2540" spans="1:3">
      <c r="A2540" s="61"/>
      <c r="B2540" s="60"/>
      <c r="C2540" s="59"/>
    </row>
    <row r="2541" spans="1:3">
      <c r="A2541" s="61"/>
      <c r="B2541" s="60"/>
      <c r="C2541" s="59"/>
    </row>
    <row r="2542" spans="1:3">
      <c r="A2542" s="61"/>
      <c r="B2542" s="60"/>
      <c r="C2542" s="59"/>
    </row>
    <row r="2543" spans="1:3">
      <c r="A2543" s="61"/>
      <c r="B2543" s="60"/>
      <c r="C2543" s="59"/>
    </row>
    <row r="2544" spans="1:3">
      <c r="A2544" s="61"/>
      <c r="B2544" s="60"/>
      <c r="C2544" s="59"/>
    </row>
    <row r="2545" spans="1:3">
      <c r="A2545" s="61"/>
      <c r="B2545" s="60"/>
      <c r="C2545" s="59"/>
    </row>
    <row r="2546" spans="1:3">
      <c r="A2546" s="61"/>
      <c r="B2546" s="60"/>
      <c r="C2546" s="59"/>
    </row>
    <row r="2547" spans="1:3">
      <c r="A2547" s="61"/>
      <c r="B2547" s="60"/>
      <c r="C2547" s="59"/>
    </row>
    <row r="2548" spans="1:3">
      <c r="A2548" s="61"/>
      <c r="B2548" s="60"/>
      <c r="C2548" s="59"/>
    </row>
    <row r="2549" spans="1:3">
      <c r="A2549" s="61"/>
      <c r="B2549" s="60"/>
      <c r="C2549" s="59"/>
    </row>
    <row r="2550" spans="1:3">
      <c r="A2550" s="61"/>
      <c r="B2550" s="60"/>
      <c r="C2550" s="59"/>
    </row>
    <row r="2551" spans="1:3">
      <c r="A2551" s="61"/>
      <c r="B2551" s="60"/>
      <c r="C2551" s="59"/>
    </row>
    <row r="2552" spans="1:3">
      <c r="A2552" s="61"/>
      <c r="B2552" s="60"/>
      <c r="C2552" s="59"/>
    </row>
    <row r="2553" spans="1:3">
      <c r="A2553" s="61"/>
      <c r="B2553" s="60"/>
      <c r="C2553" s="59"/>
    </row>
    <row r="2554" spans="1:3">
      <c r="A2554" s="61"/>
      <c r="B2554" s="60"/>
      <c r="C2554" s="59"/>
    </row>
    <row r="2555" spans="1:3">
      <c r="A2555" s="61"/>
      <c r="B2555" s="60"/>
      <c r="C2555" s="59"/>
    </row>
    <row r="2556" spans="1:3">
      <c r="A2556" s="61"/>
      <c r="B2556" s="60"/>
      <c r="C2556" s="59"/>
    </row>
    <row r="2557" spans="1:3">
      <c r="A2557" s="61"/>
      <c r="B2557" s="60"/>
      <c r="C2557" s="59"/>
    </row>
    <row r="2558" spans="1:3">
      <c r="A2558" s="61"/>
      <c r="B2558" s="60"/>
      <c r="C2558" s="59"/>
    </row>
    <row r="2559" spans="1:3">
      <c r="A2559" s="61"/>
      <c r="B2559" s="60"/>
      <c r="C2559" s="59"/>
    </row>
    <row r="2560" spans="1:3">
      <c r="A2560" s="61"/>
      <c r="B2560" s="60"/>
      <c r="C2560" s="59"/>
    </row>
    <row r="2561" spans="1:3">
      <c r="A2561" s="61"/>
      <c r="B2561" s="60"/>
      <c r="C2561" s="59"/>
    </row>
    <row r="2562" spans="1:3">
      <c r="A2562" s="61"/>
      <c r="B2562" s="60"/>
      <c r="C2562" s="59"/>
    </row>
    <row r="2563" spans="1:3">
      <c r="A2563" s="61"/>
      <c r="B2563" s="60"/>
      <c r="C2563" s="59"/>
    </row>
    <row r="2564" spans="1:3">
      <c r="A2564" s="61"/>
      <c r="B2564" s="60"/>
      <c r="C2564" s="59"/>
    </row>
    <row r="2565" spans="1:3">
      <c r="A2565" s="61"/>
      <c r="B2565" s="60"/>
      <c r="C2565" s="59"/>
    </row>
    <row r="2566" spans="1:3">
      <c r="A2566" s="61"/>
      <c r="B2566" s="60"/>
      <c r="C2566" s="59"/>
    </row>
    <row r="2567" spans="1:3">
      <c r="A2567" s="61"/>
      <c r="B2567" s="60"/>
      <c r="C2567" s="59"/>
    </row>
    <row r="2568" spans="1:3">
      <c r="A2568" s="61"/>
      <c r="B2568" s="60"/>
      <c r="C2568" s="59"/>
    </row>
    <row r="2569" spans="1:3">
      <c r="A2569" s="61"/>
      <c r="B2569" s="60"/>
      <c r="C2569" s="59"/>
    </row>
    <row r="2570" spans="1:3">
      <c r="A2570" s="61"/>
      <c r="B2570" s="60"/>
      <c r="C2570" s="59"/>
    </row>
    <row r="2571" spans="1:3">
      <c r="A2571" s="61"/>
      <c r="B2571" s="60"/>
      <c r="C2571" s="59"/>
    </row>
    <row r="2572" spans="1:3">
      <c r="A2572" s="61"/>
      <c r="B2572" s="60"/>
      <c r="C2572" s="59"/>
    </row>
    <row r="2573" spans="1:3">
      <c r="A2573" s="61"/>
      <c r="B2573" s="60"/>
      <c r="C2573" s="59"/>
    </row>
    <row r="2574" spans="1:3">
      <c r="A2574" s="61"/>
      <c r="B2574" s="60"/>
      <c r="C2574" s="59"/>
    </row>
    <row r="2575" spans="1:3">
      <c r="A2575" s="61"/>
      <c r="B2575" s="60"/>
      <c r="C2575" s="59"/>
    </row>
    <row r="2576" spans="1:3">
      <c r="A2576" s="61"/>
      <c r="B2576" s="60"/>
      <c r="C2576" s="59"/>
    </row>
    <row r="2577" spans="1:3">
      <c r="A2577" s="61"/>
      <c r="B2577" s="60"/>
      <c r="C2577" s="59"/>
    </row>
    <row r="2578" spans="1:3">
      <c r="A2578" s="61"/>
      <c r="B2578" s="60"/>
      <c r="C2578" s="59"/>
    </row>
    <row r="2579" spans="1:3">
      <c r="A2579" s="61"/>
      <c r="B2579" s="60"/>
      <c r="C2579" s="59"/>
    </row>
    <row r="2580" spans="1:3">
      <c r="A2580" s="61"/>
      <c r="B2580" s="60"/>
      <c r="C2580" s="59"/>
    </row>
    <row r="2581" spans="1:3">
      <c r="A2581" s="61"/>
      <c r="B2581" s="60"/>
      <c r="C2581" s="59"/>
    </row>
    <row r="2582" spans="1:3">
      <c r="A2582" s="61"/>
      <c r="B2582" s="60"/>
      <c r="C2582" s="59"/>
    </row>
    <row r="2583" spans="1:3">
      <c r="A2583" s="61"/>
      <c r="B2583" s="60"/>
      <c r="C2583" s="59"/>
    </row>
    <row r="2584" spans="1:3">
      <c r="A2584" s="61"/>
      <c r="B2584" s="60"/>
      <c r="C2584" s="59"/>
    </row>
    <row r="2585" spans="1:3">
      <c r="A2585" s="61"/>
      <c r="B2585" s="60"/>
      <c r="C2585" s="59"/>
    </row>
    <row r="2586" spans="1:3">
      <c r="A2586" s="61"/>
      <c r="B2586" s="60"/>
      <c r="C2586" s="59"/>
    </row>
    <row r="2587" spans="1:3">
      <c r="A2587" s="61"/>
      <c r="B2587" s="60"/>
      <c r="C2587" s="59"/>
    </row>
    <row r="2588" spans="1:3">
      <c r="A2588" s="61"/>
      <c r="B2588" s="60"/>
      <c r="C2588" s="59"/>
    </row>
    <row r="2589" spans="1:3">
      <c r="A2589" s="61"/>
      <c r="B2589" s="60"/>
      <c r="C2589" s="59"/>
    </row>
    <row r="2590" spans="1:3">
      <c r="A2590" s="61"/>
      <c r="B2590" s="60"/>
      <c r="C2590" s="59"/>
    </row>
    <row r="2591" spans="1:3">
      <c r="A2591" s="61"/>
      <c r="B2591" s="60"/>
      <c r="C2591" s="59"/>
    </row>
    <row r="2592" spans="1:3">
      <c r="A2592" s="61"/>
      <c r="B2592" s="60"/>
      <c r="C2592" s="59"/>
    </row>
    <row r="2593" spans="1:3">
      <c r="A2593" s="61"/>
      <c r="B2593" s="60"/>
      <c r="C2593" s="59"/>
    </row>
    <row r="2594" spans="1:3">
      <c r="A2594" s="61"/>
      <c r="B2594" s="60"/>
      <c r="C2594" s="59"/>
    </row>
    <row r="2595" spans="1:3">
      <c r="A2595" s="61"/>
      <c r="B2595" s="60"/>
      <c r="C2595" s="59"/>
    </row>
    <row r="2596" spans="1:3">
      <c r="A2596" s="61"/>
      <c r="B2596" s="60"/>
      <c r="C2596" s="59"/>
    </row>
    <row r="2597" spans="1:3">
      <c r="A2597" s="61"/>
      <c r="B2597" s="60"/>
      <c r="C2597" s="59"/>
    </row>
    <row r="2598" spans="1:3">
      <c r="A2598" s="61"/>
      <c r="B2598" s="60"/>
      <c r="C2598" s="59"/>
    </row>
    <row r="2599" spans="1:3">
      <c r="A2599" s="61"/>
      <c r="B2599" s="60"/>
      <c r="C2599" s="59"/>
    </row>
    <row r="2600" spans="1:3">
      <c r="A2600" s="61"/>
      <c r="B2600" s="60"/>
      <c r="C2600" s="59"/>
    </row>
    <row r="2601" spans="1:3">
      <c r="A2601" s="61"/>
      <c r="B2601" s="60"/>
      <c r="C2601" s="59"/>
    </row>
    <row r="2602" spans="1:3">
      <c r="A2602" s="61"/>
      <c r="B2602" s="60"/>
      <c r="C2602" s="59"/>
    </row>
    <row r="2603" spans="1:3">
      <c r="A2603" s="61"/>
      <c r="B2603" s="60"/>
      <c r="C2603" s="59"/>
    </row>
    <row r="2604" spans="1:3">
      <c r="A2604" s="61"/>
      <c r="B2604" s="60"/>
      <c r="C2604" s="59"/>
    </row>
    <row r="2605" spans="1:3">
      <c r="A2605" s="61"/>
      <c r="B2605" s="60"/>
      <c r="C2605" s="59"/>
    </row>
    <row r="2606" spans="1:3">
      <c r="A2606" s="61"/>
      <c r="B2606" s="60"/>
      <c r="C2606" s="59"/>
    </row>
    <row r="2607" spans="1:3">
      <c r="A2607" s="61"/>
      <c r="B2607" s="60"/>
      <c r="C2607" s="59"/>
    </row>
    <row r="2608" spans="1:3">
      <c r="A2608" s="61"/>
      <c r="B2608" s="60"/>
      <c r="C2608" s="59"/>
    </row>
    <row r="2609" spans="1:3">
      <c r="A2609" s="61"/>
      <c r="B2609" s="60"/>
      <c r="C2609" s="59"/>
    </row>
    <row r="2610" spans="1:3">
      <c r="A2610" s="61"/>
      <c r="B2610" s="60"/>
      <c r="C2610" s="59"/>
    </row>
    <row r="2611" spans="1:3">
      <c r="A2611" s="61"/>
      <c r="B2611" s="60"/>
      <c r="C2611" s="59"/>
    </row>
    <row r="2612" spans="1:3">
      <c r="A2612" s="61"/>
      <c r="B2612" s="60"/>
      <c r="C2612" s="59"/>
    </row>
    <row r="2613" spans="1:3">
      <c r="A2613" s="61"/>
      <c r="B2613" s="60"/>
      <c r="C2613" s="59"/>
    </row>
    <row r="2614" spans="1:3">
      <c r="A2614" s="61"/>
      <c r="B2614" s="60"/>
      <c r="C2614" s="59"/>
    </row>
    <row r="2615" spans="1:3">
      <c r="A2615" s="61"/>
      <c r="B2615" s="60"/>
      <c r="C2615" s="59"/>
    </row>
    <row r="2616" spans="1:3">
      <c r="A2616" s="61"/>
      <c r="B2616" s="60"/>
      <c r="C2616" s="59"/>
    </row>
    <row r="2617" spans="1:3">
      <c r="A2617" s="61"/>
      <c r="B2617" s="60"/>
      <c r="C2617" s="59"/>
    </row>
    <row r="2618" spans="1:3">
      <c r="A2618" s="61"/>
      <c r="B2618" s="60"/>
      <c r="C2618" s="59"/>
    </row>
    <row r="2619" spans="1:3">
      <c r="A2619" s="61"/>
      <c r="B2619" s="60"/>
      <c r="C2619" s="59"/>
    </row>
    <row r="2620" spans="1:3">
      <c r="A2620" s="61"/>
      <c r="B2620" s="60"/>
      <c r="C2620" s="59"/>
    </row>
    <row r="2621" spans="1:3">
      <c r="A2621" s="61"/>
      <c r="B2621" s="60"/>
      <c r="C2621" s="59"/>
    </row>
    <row r="2622" spans="1:3">
      <c r="A2622" s="61"/>
      <c r="B2622" s="60"/>
      <c r="C2622" s="59"/>
    </row>
    <row r="2623" spans="1:3">
      <c r="A2623" s="61"/>
      <c r="B2623" s="60"/>
      <c r="C2623" s="59"/>
    </row>
    <row r="2624" spans="1:3">
      <c r="A2624" s="61"/>
      <c r="B2624" s="60"/>
      <c r="C2624" s="59"/>
    </row>
    <row r="2625" spans="1:3">
      <c r="A2625" s="61"/>
      <c r="B2625" s="60"/>
      <c r="C2625" s="59"/>
    </row>
    <row r="2626" spans="1:3">
      <c r="A2626" s="61"/>
      <c r="B2626" s="60"/>
      <c r="C2626" s="59"/>
    </row>
    <row r="2627" spans="1:3">
      <c r="A2627" s="61"/>
      <c r="B2627" s="60"/>
      <c r="C2627" s="59"/>
    </row>
    <row r="2628" spans="1:3">
      <c r="A2628" s="61"/>
      <c r="B2628" s="60"/>
      <c r="C2628" s="59"/>
    </row>
    <row r="2629" spans="1:3">
      <c r="A2629" s="61"/>
      <c r="B2629" s="60"/>
      <c r="C2629" s="59"/>
    </row>
    <row r="2630" spans="1:3">
      <c r="A2630" s="61"/>
      <c r="B2630" s="60"/>
      <c r="C2630" s="59"/>
    </row>
    <row r="2631" spans="1:3">
      <c r="A2631" s="61"/>
      <c r="B2631" s="60"/>
      <c r="C2631" s="59"/>
    </row>
    <row r="2632" spans="1:3">
      <c r="A2632" s="61"/>
      <c r="B2632" s="60"/>
      <c r="C2632" s="59"/>
    </row>
    <row r="2633" spans="1:3">
      <c r="A2633" s="61"/>
      <c r="B2633" s="60"/>
      <c r="C2633" s="59"/>
    </row>
    <row r="2634" spans="1:3">
      <c r="A2634" s="61"/>
      <c r="B2634" s="60"/>
      <c r="C2634" s="59"/>
    </row>
    <row r="2635" spans="1:3">
      <c r="A2635" s="61"/>
      <c r="B2635" s="60"/>
      <c r="C2635" s="59"/>
    </row>
    <row r="2636" spans="1:3">
      <c r="A2636" s="61"/>
      <c r="B2636" s="60"/>
      <c r="C2636" s="59"/>
    </row>
    <row r="2637" spans="1:3">
      <c r="A2637" s="61"/>
      <c r="B2637" s="60"/>
      <c r="C2637" s="59"/>
    </row>
    <row r="2638" spans="1:3">
      <c r="A2638" s="61"/>
      <c r="B2638" s="60"/>
      <c r="C2638" s="59"/>
    </row>
    <row r="2639" spans="1:3">
      <c r="A2639" s="61"/>
      <c r="B2639" s="60"/>
      <c r="C2639" s="59"/>
    </row>
    <row r="2640" spans="1:3">
      <c r="A2640" s="61"/>
      <c r="B2640" s="60"/>
      <c r="C2640" s="59"/>
    </row>
    <row r="2641" spans="1:3">
      <c r="A2641" s="61"/>
      <c r="B2641" s="60"/>
      <c r="C2641" s="59"/>
    </row>
    <row r="2642" spans="1:3">
      <c r="A2642" s="61"/>
      <c r="B2642" s="60"/>
      <c r="C2642" s="59"/>
    </row>
    <row r="2643" spans="1:3">
      <c r="A2643" s="61"/>
      <c r="B2643" s="60"/>
      <c r="C2643" s="59"/>
    </row>
    <row r="2644" spans="1:3">
      <c r="A2644" s="61"/>
      <c r="B2644" s="60"/>
      <c r="C2644" s="59"/>
    </row>
    <row r="2645" spans="1:3">
      <c r="A2645" s="61"/>
      <c r="B2645" s="60"/>
      <c r="C2645" s="59"/>
    </row>
    <row r="2646" spans="1:3">
      <c r="A2646" s="61"/>
      <c r="B2646" s="60"/>
      <c r="C2646" s="59"/>
    </row>
    <row r="2647" spans="1:3">
      <c r="A2647" s="61"/>
      <c r="B2647" s="60"/>
      <c r="C2647" s="59"/>
    </row>
    <row r="2648" spans="1:3">
      <c r="A2648" s="61"/>
      <c r="B2648" s="60"/>
      <c r="C2648" s="59"/>
    </row>
    <row r="2649" spans="1:3">
      <c r="A2649" s="61"/>
      <c r="B2649" s="60"/>
      <c r="C2649" s="59"/>
    </row>
    <row r="2650" spans="1:3">
      <c r="A2650" s="61"/>
      <c r="B2650" s="60"/>
      <c r="C2650" s="59"/>
    </row>
    <row r="2651" spans="1:3">
      <c r="A2651" s="61"/>
      <c r="B2651" s="60"/>
      <c r="C2651" s="59"/>
    </row>
    <row r="2652" spans="1:3">
      <c r="A2652" s="61"/>
      <c r="B2652" s="60"/>
      <c r="C2652" s="59"/>
    </row>
    <row r="2653" spans="1:3">
      <c r="A2653" s="61"/>
      <c r="B2653" s="60"/>
      <c r="C2653" s="59"/>
    </row>
    <row r="2654" spans="1:3">
      <c r="A2654" s="61"/>
      <c r="B2654" s="60"/>
      <c r="C2654" s="59"/>
    </row>
    <row r="2655" spans="1:3">
      <c r="A2655" s="61"/>
      <c r="B2655" s="60"/>
      <c r="C2655" s="59"/>
    </row>
    <row r="2656" spans="1:3">
      <c r="A2656" s="61"/>
      <c r="B2656" s="60"/>
      <c r="C2656" s="59"/>
    </row>
    <row r="2657" spans="1:3">
      <c r="A2657" s="61"/>
      <c r="B2657" s="60"/>
      <c r="C2657" s="59"/>
    </row>
    <row r="2658" spans="1:3">
      <c r="A2658" s="61"/>
      <c r="B2658" s="60"/>
      <c r="C2658" s="59"/>
    </row>
    <row r="2659" spans="1:3">
      <c r="A2659" s="61"/>
      <c r="B2659" s="60"/>
      <c r="C2659" s="59"/>
    </row>
    <row r="2660" spans="1:3">
      <c r="A2660" s="61"/>
      <c r="B2660" s="60"/>
      <c r="C2660" s="59"/>
    </row>
    <row r="2661" spans="1:3">
      <c r="A2661" s="61"/>
      <c r="B2661" s="60"/>
      <c r="C2661" s="59"/>
    </row>
    <row r="2662" spans="1:3">
      <c r="A2662" s="61"/>
      <c r="B2662" s="60"/>
      <c r="C2662" s="59"/>
    </row>
    <row r="2663" spans="1:3">
      <c r="A2663" s="61"/>
      <c r="B2663" s="60"/>
      <c r="C2663" s="59"/>
    </row>
    <row r="2664" spans="1:3">
      <c r="A2664" s="61"/>
      <c r="B2664" s="60"/>
      <c r="C2664" s="59"/>
    </row>
    <row r="2665" spans="1:3">
      <c r="A2665" s="61"/>
      <c r="B2665" s="60"/>
      <c r="C2665" s="59"/>
    </row>
    <row r="2666" spans="1:3">
      <c r="A2666" s="61"/>
      <c r="B2666" s="60"/>
      <c r="C2666" s="59"/>
    </row>
    <row r="2667" spans="1:3">
      <c r="A2667" s="61"/>
      <c r="B2667" s="60"/>
      <c r="C2667" s="59"/>
    </row>
    <row r="2668" spans="1:3">
      <c r="A2668" s="61"/>
      <c r="B2668" s="60"/>
      <c r="C2668" s="59"/>
    </row>
    <row r="2669" spans="1:3">
      <c r="A2669" s="61"/>
      <c r="B2669" s="60"/>
      <c r="C2669" s="59"/>
    </row>
    <row r="2670" spans="1:3">
      <c r="A2670" s="61"/>
      <c r="B2670" s="60"/>
      <c r="C2670" s="59"/>
    </row>
    <row r="2671" spans="1:3">
      <c r="A2671" s="61"/>
      <c r="B2671" s="60"/>
      <c r="C2671" s="59"/>
    </row>
    <row r="2672" spans="1:3">
      <c r="A2672" s="61"/>
      <c r="B2672" s="60"/>
      <c r="C2672" s="59"/>
    </row>
    <row r="2673" spans="1:3">
      <c r="A2673" s="61"/>
      <c r="B2673" s="60"/>
      <c r="C2673" s="59"/>
    </row>
    <row r="2674" spans="1:3">
      <c r="A2674" s="61"/>
      <c r="B2674" s="60"/>
      <c r="C2674" s="59"/>
    </row>
    <row r="2675" spans="1:3">
      <c r="A2675" s="61"/>
      <c r="B2675" s="60"/>
      <c r="C2675" s="59"/>
    </row>
    <row r="2676" spans="1:3">
      <c r="A2676" s="61"/>
      <c r="B2676" s="60"/>
      <c r="C2676" s="59"/>
    </row>
    <row r="2677" spans="1:3">
      <c r="A2677" s="61"/>
      <c r="B2677" s="60"/>
      <c r="C2677" s="59"/>
    </row>
    <row r="2678" spans="1:3">
      <c r="A2678" s="61"/>
      <c r="B2678" s="60"/>
      <c r="C2678" s="59"/>
    </row>
    <row r="2679" spans="1:3">
      <c r="A2679" s="61"/>
      <c r="B2679" s="60"/>
      <c r="C2679" s="59"/>
    </row>
    <row r="2680" spans="1:3">
      <c r="A2680" s="61"/>
      <c r="B2680" s="60"/>
      <c r="C2680" s="59"/>
    </row>
    <row r="2681" spans="1:3">
      <c r="A2681" s="61"/>
      <c r="B2681" s="60"/>
      <c r="C2681" s="59"/>
    </row>
    <row r="2682" spans="1:3">
      <c r="A2682" s="61"/>
      <c r="B2682" s="60"/>
      <c r="C2682" s="59"/>
    </row>
    <row r="2683" spans="1:3">
      <c r="A2683" s="61"/>
      <c r="B2683" s="60"/>
      <c r="C2683" s="59"/>
    </row>
    <row r="2684" spans="1:3">
      <c r="A2684" s="61"/>
      <c r="B2684" s="60"/>
      <c r="C2684" s="59"/>
    </row>
    <row r="2685" spans="1:3">
      <c r="A2685" s="61"/>
      <c r="B2685" s="60"/>
      <c r="C2685" s="59"/>
    </row>
    <row r="2686" spans="1:3">
      <c r="A2686" s="61"/>
      <c r="B2686" s="60"/>
      <c r="C2686" s="59"/>
    </row>
    <row r="2687" spans="1:3">
      <c r="A2687" s="61"/>
      <c r="B2687" s="60"/>
      <c r="C2687" s="59"/>
    </row>
    <row r="2688" spans="1:3">
      <c r="A2688" s="61"/>
      <c r="B2688" s="60"/>
      <c r="C2688" s="59"/>
    </row>
    <row r="2689" spans="1:3">
      <c r="A2689" s="61"/>
      <c r="B2689" s="60"/>
      <c r="C2689" s="59"/>
    </row>
    <row r="2690" spans="1:3">
      <c r="A2690" s="61"/>
      <c r="B2690" s="60"/>
      <c r="C2690" s="59"/>
    </row>
    <row r="2691" spans="1:3">
      <c r="A2691" s="61"/>
      <c r="B2691" s="60"/>
      <c r="C2691" s="59"/>
    </row>
    <row r="2692" spans="1:3">
      <c r="A2692" s="61"/>
      <c r="B2692" s="60"/>
      <c r="C2692" s="59"/>
    </row>
    <row r="2693" spans="1:3">
      <c r="A2693" s="61"/>
      <c r="B2693" s="60"/>
      <c r="C2693" s="59"/>
    </row>
    <row r="2694" spans="1:3">
      <c r="A2694" s="61"/>
      <c r="B2694" s="60"/>
      <c r="C2694" s="59"/>
    </row>
    <row r="2695" spans="1:3">
      <c r="A2695" s="61"/>
      <c r="B2695" s="60"/>
      <c r="C2695" s="59"/>
    </row>
    <row r="2696" spans="1:3">
      <c r="A2696" s="61"/>
      <c r="B2696" s="60"/>
      <c r="C2696" s="59"/>
    </row>
    <row r="2697" spans="1:3">
      <c r="A2697" s="61"/>
      <c r="B2697" s="60"/>
      <c r="C2697" s="59"/>
    </row>
    <row r="2698" spans="1:3">
      <c r="A2698" s="61"/>
      <c r="B2698" s="60"/>
      <c r="C2698" s="59"/>
    </row>
    <row r="2699" spans="1:3">
      <c r="A2699" s="61"/>
      <c r="B2699" s="60"/>
      <c r="C2699" s="59"/>
    </row>
    <row r="2700" spans="1:3">
      <c r="A2700" s="61"/>
      <c r="B2700" s="60"/>
      <c r="C2700" s="59"/>
    </row>
    <row r="2701" spans="1:3">
      <c r="A2701" s="61"/>
      <c r="B2701" s="60"/>
      <c r="C2701" s="59"/>
    </row>
    <row r="2702" spans="1:3">
      <c r="A2702" s="61"/>
      <c r="B2702" s="60"/>
      <c r="C2702" s="59"/>
    </row>
    <row r="2703" spans="1:3">
      <c r="A2703" s="61"/>
      <c r="B2703" s="60"/>
      <c r="C2703" s="59"/>
    </row>
    <row r="2704" spans="1:3">
      <c r="A2704" s="61"/>
      <c r="B2704" s="60"/>
      <c r="C2704" s="59"/>
    </row>
    <row r="2705" spans="1:3">
      <c r="A2705" s="61"/>
      <c r="B2705" s="60"/>
      <c r="C2705" s="59"/>
    </row>
    <row r="2706" spans="1:3">
      <c r="A2706" s="61"/>
      <c r="B2706" s="60"/>
      <c r="C2706" s="59"/>
    </row>
    <row r="2707" spans="1:3">
      <c r="A2707" s="61"/>
      <c r="B2707" s="60"/>
      <c r="C2707" s="59"/>
    </row>
    <row r="2708" spans="1:3">
      <c r="A2708" s="61"/>
      <c r="B2708" s="60"/>
      <c r="C2708" s="59"/>
    </row>
    <row r="2709" spans="1:3">
      <c r="A2709" s="61"/>
      <c r="B2709" s="60"/>
      <c r="C2709" s="59"/>
    </row>
    <row r="2710" spans="1:3">
      <c r="A2710" s="61"/>
      <c r="B2710" s="60"/>
      <c r="C2710" s="59"/>
    </row>
    <row r="2711" spans="1:3">
      <c r="A2711" s="61"/>
      <c r="B2711" s="60"/>
      <c r="C2711" s="59"/>
    </row>
    <row r="2712" spans="1:3">
      <c r="A2712" s="61"/>
      <c r="B2712" s="60"/>
      <c r="C2712" s="59"/>
    </row>
    <row r="2713" spans="1:3">
      <c r="A2713" s="61"/>
      <c r="B2713" s="60"/>
      <c r="C2713" s="59"/>
    </row>
    <row r="2714" spans="1:3">
      <c r="A2714" s="61"/>
      <c r="B2714" s="60"/>
      <c r="C2714" s="59"/>
    </row>
    <row r="2715" spans="1:3">
      <c r="A2715" s="61"/>
      <c r="B2715" s="60"/>
      <c r="C2715" s="59"/>
    </row>
    <row r="2716" spans="1:3">
      <c r="A2716" s="61"/>
      <c r="B2716" s="60"/>
      <c r="C2716" s="59"/>
    </row>
    <row r="2717" spans="1:3">
      <c r="A2717" s="61"/>
      <c r="B2717" s="60"/>
      <c r="C2717" s="59"/>
    </row>
    <row r="2718" spans="1:3">
      <c r="A2718" s="61"/>
      <c r="B2718" s="60"/>
      <c r="C2718" s="59"/>
    </row>
    <row r="2719" spans="1:3">
      <c r="A2719" s="61"/>
      <c r="B2719" s="60"/>
      <c r="C2719" s="59"/>
    </row>
    <row r="2720" spans="1:3">
      <c r="A2720" s="61"/>
      <c r="B2720" s="60"/>
      <c r="C2720" s="59"/>
    </row>
    <row r="2721" spans="1:3">
      <c r="A2721" s="61"/>
      <c r="B2721" s="60"/>
      <c r="C2721" s="59"/>
    </row>
    <row r="2722" spans="1:3">
      <c r="A2722" s="61"/>
      <c r="B2722" s="60"/>
      <c r="C2722" s="59"/>
    </row>
    <row r="2723" spans="1:3">
      <c r="A2723" s="61"/>
      <c r="B2723" s="60"/>
      <c r="C2723" s="59"/>
    </row>
    <row r="2724" spans="1:3">
      <c r="A2724" s="61"/>
      <c r="B2724" s="60"/>
      <c r="C2724" s="59"/>
    </row>
    <row r="2725" spans="1:3">
      <c r="A2725" s="61"/>
      <c r="B2725" s="60"/>
      <c r="C2725" s="59"/>
    </row>
    <row r="2726" spans="1:3">
      <c r="A2726" s="61"/>
      <c r="B2726" s="60"/>
      <c r="C2726" s="59"/>
    </row>
    <row r="2727" spans="1:3">
      <c r="A2727" s="61"/>
      <c r="B2727" s="60"/>
      <c r="C2727" s="59"/>
    </row>
    <row r="2728" spans="1:3">
      <c r="A2728" s="61"/>
      <c r="B2728" s="60"/>
      <c r="C2728" s="59"/>
    </row>
    <row r="2729" spans="1:3">
      <c r="A2729" s="61"/>
      <c r="B2729" s="60"/>
      <c r="C2729" s="59"/>
    </row>
    <row r="2730" spans="1:3">
      <c r="A2730" s="61"/>
      <c r="B2730" s="60"/>
      <c r="C2730" s="59"/>
    </row>
    <row r="2731" spans="1:3">
      <c r="A2731" s="61"/>
      <c r="B2731" s="60"/>
      <c r="C2731" s="59"/>
    </row>
    <row r="2732" spans="1:3">
      <c r="A2732" s="61"/>
      <c r="B2732" s="60"/>
      <c r="C2732" s="59"/>
    </row>
    <row r="2733" spans="1:3">
      <c r="A2733" s="61"/>
      <c r="B2733" s="60"/>
      <c r="C2733" s="59"/>
    </row>
    <row r="2734" spans="1:3">
      <c r="A2734" s="61"/>
      <c r="B2734" s="60"/>
      <c r="C2734" s="59"/>
    </row>
    <row r="2735" spans="1:3">
      <c r="A2735" s="61"/>
      <c r="B2735" s="60"/>
      <c r="C2735" s="59"/>
    </row>
    <row r="2736" spans="1:3">
      <c r="A2736" s="61"/>
      <c r="B2736" s="60"/>
      <c r="C2736" s="59"/>
    </row>
    <row r="2737" spans="1:3">
      <c r="A2737" s="61"/>
      <c r="B2737" s="60"/>
      <c r="C2737" s="59"/>
    </row>
    <row r="2738" spans="1:3">
      <c r="A2738" s="61"/>
      <c r="B2738" s="60"/>
      <c r="C2738" s="59"/>
    </row>
    <row r="2739" spans="1:3">
      <c r="A2739" s="61"/>
      <c r="B2739" s="60"/>
      <c r="C2739" s="59"/>
    </row>
    <row r="2740" spans="1:3">
      <c r="A2740" s="61"/>
      <c r="B2740" s="60"/>
      <c r="C2740" s="59"/>
    </row>
    <row r="2741" spans="1:3">
      <c r="A2741" s="61"/>
      <c r="B2741" s="60"/>
      <c r="C2741" s="59"/>
    </row>
    <row r="2742" spans="1:3">
      <c r="A2742" s="61"/>
      <c r="B2742" s="60"/>
      <c r="C2742" s="59"/>
    </row>
    <row r="2743" spans="1:3">
      <c r="A2743" s="61"/>
      <c r="B2743" s="60"/>
      <c r="C2743" s="59"/>
    </row>
    <row r="2744" spans="1:3">
      <c r="A2744" s="61"/>
      <c r="B2744" s="60"/>
      <c r="C2744" s="59"/>
    </row>
    <row r="2745" spans="1:3">
      <c r="A2745" s="61"/>
      <c r="B2745" s="60"/>
      <c r="C2745" s="59"/>
    </row>
    <row r="2746" spans="1:3">
      <c r="A2746" s="61"/>
      <c r="B2746" s="60"/>
      <c r="C2746" s="59"/>
    </row>
    <row r="2747" spans="1:3">
      <c r="A2747" s="61"/>
      <c r="B2747" s="60"/>
      <c r="C2747" s="59"/>
    </row>
    <row r="2748" spans="1:3">
      <c r="A2748" s="61"/>
      <c r="B2748" s="60"/>
      <c r="C2748" s="59"/>
    </row>
    <row r="2749" spans="1:3">
      <c r="A2749" s="61"/>
      <c r="B2749" s="60"/>
      <c r="C2749" s="59"/>
    </row>
    <row r="2750" spans="1:3">
      <c r="A2750" s="61"/>
      <c r="B2750" s="60"/>
      <c r="C2750" s="59"/>
    </row>
    <row r="2751" spans="1:3">
      <c r="A2751" s="61"/>
      <c r="B2751" s="60"/>
      <c r="C2751" s="59"/>
    </row>
    <row r="2752" spans="1:3">
      <c r="A2752" s="61"/>
      <c r="B2752" s="60"/>
      <c r="C2752" s="59"/>
    </row>
    <row r="2753" spans="1:3">
      <c r="A2753" s="61"/>
      <c r="B2753" s="60"/>
      <c r="C2753" s="59"/>
    </row>
    <row r="2754" spans="1:3">
      <c r="A2754" s="61"/>
      <c r="B2754" s="60"/>
      <c r="C2754" s="59"/>
    </row>
    <row r="2755" spans="1:3">
      <c r="A2755" s="61"/>
      <c r="B2755" s="60"/>
      <c r="C2755" s="59"/>
    </row>
    <row r="2756" spans="1:3">
      <c r="A2756" s="61"/>
      <c r="B2756" s="60"/>
      <c r="C2756" s="59"/>
    </row>
    <row r="2757" spans="1:3">
      <c r="A2757" s="61"/>
      <c r="B2757" s="60"/>
      <c r="C2757" s="59"/>
    </row>
    <row r="2758" spans="1:3">
      <c r="A2758" s="61"/>
      <c r="B2758" s="60"/>
      <c r="C2758" s="59"/>
    </row>
    <row r="2759" spans="1:3">
      <c r="A2759" s="61"/>
      <c r="B2759" s="60"/>
      <c r="C2759" s="59"/>
    </row>
    <row r="2760" spans="1:3">
      <c r="A2760" s="61"/>
      <c r="B2760" s="60"/>
      <c r="C2760" s="59"/>
    </row>
    <row r="2761" spans="1:3">
      <c r="A2761" s="61"/>
      <c r="B2761" s="60"/>
      <c r="C2761" s="59"/>
    </row>
    <row r="2762" spans="1:3">
      <c r="A2762" s="61"/>
      <c r="B2762" s="60"/>
      <c r="C2762" s="59"/>
    </row>
    <row r="2763" spans="1:3">
      <c r="A2763" s="61"/>
      <c r="B2763" s="60"/>
      <c r="C2763" s="59"/>
    </row>
    <row r="2764" spans="1:3">
      <c r="A2764" s="61"/>
      <c r="B2764" s="60"/>
      <c r="C2764" s="59"/>
    </row>
    <row r="2765" spans="1:3">
      <c r="A2765" s="61"/>
      <c r="B2765" s="60"/>
      <c r="C2765" s="59"/>
    </row>
    <row r="2766" spans="1:3">
      <c r="A2766" s="61"/>
      <c r="B2766" s="60"/>
      <c r="C2766" s="59"/>
    </row>
    <row r="2767" spans="1:3">
      <c r="A2767" s="61"/>
      <c r="B2767" s="60"/>
      <c r="C2767" s="59"/>
    </row>
    <row r="2768" spans="1:3">
      <c r="A2768" s="61"/>
      <c r="B2768" s="60"/>
      <c r="C2768" s="59"/>
    </row>
    <row r="2769" spans="1:3">
      <c r="A2769" s="61"/>
      <c r="B2769" s="60"/>
      <c r="C2769" s="59"/>
    </row>
    <row r="2770" spans="1:3">
      <c r="A2770" s="61"/>
      <c r="B2770" s="60"/>
      <c r="C2770" s="59"/>
    </row>
    <row r="2771" spans="1:3">
      <c r="A2771" s="61"/>
      <c r="B2771" s="60"/>
      <c r="C2771" s="59"/>
    </row>
    <row r="2772" spans="1:3">
      <c r="A2772" s="61"/>
      <c r="B2772" s="60"/>
      <c r="C2772" s="59"/>
    </row>
    <row r="2773" spans="1:3">
      <c r="A2773" s="61"/>
      <c r="B2773" s="60"/>
      <c r="C2773" s="59"/>
    </row>
    <row r="2774" spans="1:3">
      <c r="A2774" s="61"/>
      <c r="B2774" s="60"/>
      <c r="C2774" s="59"/>
    </row>
    <row r="2775" spans="1:3">
      <c r="A2775" s="61"/>
      <c r="B2775" s="60"/>
      <c r="C2775" s="59"/>
    </row>
    <row r="2776" spans="1:3">
      <c r="A2776" s="61"/>
      <c r="B2776" s="60"/>
      <c r="C2776" s="59"/>
    </row>
    <row r="2777" spans="1:3">
      <c r="A2777" s="61"/>
      <c r="B2777" s="60"/>
      <c r="C2777" s="59"/>
    </row>
    <row r="2778" spans="1:3">
      <c r="A2778" s="61"/>
      <c r="B2778" s="60"/>
      <c r="C2778" s="59"/>
    </row>
    <row r="2779" spans="1:3">
      <c r="A2779" s="61"/>
      <c r="B2779" s="60"/>
      <c r="C2779" s="59"/>
    </row>
    <row r="2780" spans="1:3">
      <c r="A2780" s="61"/>
      <c r="B2780" s="60"/>
      <c r="C2780" s="59"/>
    </row>
    <row r="2781" spans="1:3">
      <c r="A2781" s="61"/>
      <c r="B2781" s="60"/>
      <c r="C2781" s="59"/>
    </row>
    <row r="2782" spans="1:3">
      <c r="A2782" s="61"/>
      <c r="B2782" s="60"/>
      <c r="C2782" s="59"/>
    </row>
    <row r="2783" spans="1:3">
      <c r="A2783" s="61"/>
      <c r="B2783" s="60"/>
      <c r="C2783" s="59"/>
    </row>
    <row r="2784" spans="1:3">
      <c r="A2784" s="61"/>
      <c r="B2784" s="60"/>
      <c r="C2784" s="59"/>
    </row>
    <row r="2785" spans="1:3">
      <c r="A2785" s="61"/>
      <c r="B2785" s="60"/>
      <c r="C2785" s="59"/>
    </row>
    <row r="2786" spans="1:3">
      <c r="A2786" s="61"/>
      <c r="B2786" s="60"/>
      <c r="C2786" s="59"/>
    </row>
    <row r="2787" spans="1:3">
      <c r="A2787" s="61"/>
      <c r="B2787" s="60"/>
      <c r="C2787" s="59"/>
    </row>
    <row r="2788" spans="1:3">
      <c r="A2788" s="61"/>
      <c r="B2788" s="60"/>
      <c r="C2788" s="59"/>
    </row>
    <row r="2789" spans="1:3">
      <c r="A2789" s="61"/>
      <c r="B2789" s="60"/>
      <c r="C2789" s="59"/>
    </row>
    <row r="2790" spans="1:3">
      <c r="A2790" s="61"/>
      <c r="B2790" s="60"/>
      <c r="C2790" s="59"/>
    </row>
    <row r="2791" spans="1:3">
      <c r="A2791" s="61"/>
      <c r="B2791" s="60"/>
      <c r="C2791" s="59"/>
    </row>
    <row r="2792" spans="1:3">
      <c r="A2792" s="61"/>
      <c r="B2792" s="60"/>
      <c r="C2792" s="59"/>
    </row>
    <row r="2793" spans="1:3">
      <c r="A2793" s="61"/>
      <c r="B2793" s="60"/>
      <c r="C2793" s="59"/>
    </row>
    <row r="2794" spans="1:3">
      <c r="A2794" s="61"/>
      <c r="B2794" s="60"/>
      <c r="C2794" s="59"/>
    </row>
    <row r="2795" spans="1:3">
      <c r="A2795" s="61"/>
      <c r="B2795" s="60"/>
      <c r="C2795" s="59"/>
    </row>
    <row r="2796" spans="1:3">
      <c r="A2796" s="61"/>
      <c r="B2796" s="60"/>
      <c r="C2796" s="59"/>
    </row>
    <row r="2797" spans="1:3">
      <c r="A2797" s="61"/>
      <c r="B2797" s="60"/>
      <c r="C2797" s="59"/>
    </row>
    <row r="2798" spans="1:3">
      <c r="A2798" s="61"/>
      <c r="B2798" s="60"/>
      <c r="C2798" s="59"/>
    </row>
    <row r="2799" spans="1:3">
      <c r="A2799" s="61"/>
      <c r="B2799" s="60"/>
      <c r="C2799" s="59"/>
    </row>
    <row r="2800" spans="1:3">
      <c r="A2800" s="61"/>
      <c r="B2800" s="60"/>
      <c r="C2800" s="59"/>
    </row>
    <row r="2801" spans="1:3">
      <c r="A2801" s="61"/>
      <c r="B2801" s="60"/>
      <c r="C2801" s="59"/>
    </row>
    <row r="2802" spans="1:3">
      <c r="A2802" s="61"/>
      <c r="B2802" s="60"/>
      <c r="C2802" s="59"/>
    </row>
    <row r="2803" spans="1:3">
      <c r="A2803" s="61"/>
      <c r="B2803" s="60"/>
      <c r="C2803" s="59"/>
    </row>
    <row r="2804" spans="1:3">
      <c r="A2804" s="61"/>
      <c r="B2804" s="60"/>
      <c r="C2804" s="59"/>
    </row>
    <row r="2805" spans="1:3">
      <c r="A2805" s="61"/>
      <c r="B2805" s="60"/>
      <c r="C2805" s="59"/>
    </row>
    <row r="2806" spans="1:3">
      <c r="A2806" s="61"/>
      <c r="B2806" s="60"/>
      <c r="C2806" s="59"/>
    </row>
    <row r="2807" spans="1:3">
      <c r="A2807" s="61"/>
      <c r="B2807" s="60"/>
      <c r="C2807" s="59"/>
    </row>
    <row r="2808" spans="1:3">
      <c r="A2808" s="61"/>
      <c r="B2808" s="60"/>
      <c r="C2808" s="59"/>
    </row>
    <row r="2809" spans="1:3">
      <c r="A2809" s="61"/>
      <c r="B2809" s="60"/>
      <c r="C2809" s="59"/>
    </row>
    <row r="2810" spans="1:3">
      <c r="A2810" s="61"/>
      <c r="B2810" s="60"/>
      <c r="C2810" s="59"/>
    </row>
    <row r="2811" spans="1:3">
      <c r="A2811" s="61"/>
      <c r="B2811" s="60"/>
      <c r="C2811" s="59"/>
    </row>
    <row r="2812" spans="1:3">
      <c r="A2812" s="61"/>
      <c r="B2812" s="60"/>
      <c r="C2812" s="59"/>
    </row>
    <row r="2813" spans="1:3">
      <c r="A2813" s="61"/>
      <c r="B2813" s="60"/>
      <c r="C2813" s="59"/>
    </row>
    <row r="2814" spans="1:3">
      <c r="A2814" s="61"/>
      <c r="B2814" s="60"/>
      <c r="C2814" s="59"/>
    </row>
    <row r="2815" spans="1:3">
      <c r="A2815" s="61"/>
      <c r="B2815" s="60"/>
      <c r="C2815" s="59"/>
    </row>
    <row r="2816" spans="1:3">
      <c r="A2816" s="61"/>
      <c r="B2816" s="60"/>
      <c r="C2816" s="59"/>
    </row>
    <row r="2817" spans="1:3">
      <c r="A2817" s="61"/>
      <c r="B2817" s="60"/>
      <c r="C2817" s="59"/>
    </row>
    <row r="2818" spans="1:3">
      <c r="A2818" s="61"/>
      <c r="B2818" s="60"/>
      <c r="C2818" s="59"/>
    </row>
    <row r="2819" spans="1:3">
      <c r="A2819" s="61"/>
      <c r="B2819" s="60"/>
      <c r="C2819" s="59"/>
    </row>
    <row r="2820" spans="1:3">
      <c r="A2820" s="61"/>
      <c r="B2820" s="60"/>
      <c r="C2820" s="59"/>
    </row>
    <row r="2821" spans="1:3">
      <c r="A2821" s="61"/>
      <c r="B2821" s="60"/>
      <c r="C2821" s="59"/>
    </row>
    <row r="2822" spans="1:3">
      <c r="A2822" s="61"/>
      <c r="B2822" s="60"/>
      <c r="C2822" s="59"/>
    </row>
    <row r="2823" spans="1:3">
      <c r="A2823" s="61"/>
      <c r="B2823" s="60"/>
      <c r="C2823" s="59"/>
    </row>
    <row r="2824" spans="1:3">
      <c r="A2824" s="61"/>
      <c r="B2824" s="60"/>
      <c r="C2824" s="59"/>
    </row>
    <row r="2825" spans="1:3">
      <c r="A2825" s="61"/>
      <c r="B2825" s="60"/>
      <c r="C2825" s="59"/>
    </row>
    <row r="2826" spans="1:3">
      <c r="A2826" s="61"/>
      <c r="B2826" s="60"/>
      <c r="C2826" s="59"/>
    </row>
    <row r="2827" spans="1:3">
      <c r="A2827" s="61"/>
      <c r="B2827" s="60"/>
      <c r="C2827" s="59"/>
    </row>
    <row r="2828" spans="1:3">
      <c r="A2828" s="61"/>
      <c r="B2828" s="60"/>
      <c r="C2828" s="59"/>
    </row>
    <row r="2829" spans="1:3">
      <c r="A2829" s="61"/>
      <c r="B2829" s="60"/>
      <c r="C2829" s="59"/>
    </row>
    <row r="2830" spans="1:3">
      <c r="A2830" s="61"/>
      <c r="B2830" s="60"/>
      <c r="C2830" s="59"/>
    </row>
    <row r="2831" spans="1:3">
      <c r="A2831" s="61"/>
      <c r="B2831" s="60"/>
      <c r="C2831" s="59"/>
    </row>
    <row r="2832" spans="1:3">
      <c r="A2832" s="61"/>
      <c r="B2832" s="60"/>
      <c r="C2832" s="59"/>
    </row>
    <row r="2833" spans="1:3">
      <c r="A2833" s="61"/>
      <c r="B2833" s="60"/>
      <c r="C2833" s="59"/>
    </row>
    <row r="2834" spans="1:3">
      <c r="A2834" s="61"/>
      <c r="B2834" s="60"/>
      <c r="C2834" s="59"/>
    </row>
    <row r="2835" spans="1:3">
      <c r="A2835" s="61"/>
      <c r="B2835" s="60"/>
      <c r="C2835" s="59"/>
    </row>
    <row r="2836" spans="1:3">
      <c r="A2836" s="61"/>
      <c r="B2836" s="60"/>
      <c r="C2836" s="59"/>
    </row>
    <row r="2837" spans="1:3">
      <c r="A2837" s="61"/>
      <c r="B2837" s="60"/>
      <c r="C2837" s="59"/>
    </row>
    <row r="2838" spans="1:3">
      <c r="A2838" s="61"/>
      <c r="B2838" s="60"/>
      <c r="C2838" s="59"/>
    </row>
    <row r="2839" spans="1:3">
      <c r="A2839" s="61"/>
      <c r="B2839" s="60"/>
      <c r="C2839" s="59"/>
    </row>
    <row r="2840" spans="1:3">
      <c r="A2840" s="61"/>
      <c r="B2840" s="60"/>
      <c r="C2840" s="59"/>
    </row>
    <row r="2841" spans="1:3">
      <c r="A2841" s="61"/>
      <c r="B2841" s="60"/>
      <c r="C2841" s="59"/>
    </row>
    <row r="2842" spans="1:3">
      <c r="A2842" s="61"/>
      <c r="B2842" s="60"/>
      <c r="C2842" s="59"/>
    </row>
    <row r="2843" spans="1:3">
      <c r="A2843" s="61"/>
      <c r="B2843" s="60"/>
      <c r="C2843" s="59"/>
    </row>
    <row r="2844" spans="1:3">
      <c r="A2844" s="61"/>
      <c r="B2844" s="60"/>
      <c r="C2844" s="59"/>
    </row>
    <row r="2845" spans="1:3">
      <c r="A2845" s="61"/>
      <c r="B2845" s="60"/>
      <c r="C2845" s="59"/>
    </row>
    <row r="2846" spans="1:3">
      <c r="A2846" s="61"/>
      <c r="B2846" s="60"/>
      <c r="C2846" s="59"/>
    </row>
    <row r="2847" spans="1:3">
      <c r="A2847" s="61"/>
      <c r="B2847" s="60"/>
      <c r="C2847" s="59"/>
    </row>
    <row r="2848" spans="1:3">
      <c r="A2848" s="61"/>
      <c r="B2848" s="60"/>
      <c r="C2848" s="59"/>
    </row>
    <row r="2849" spans="1:3">
      <c r="A2849" s="61"/>
      <c r="B2849" s="60"/>
      <c r="C2849" s="59"/>
    </row>
    <row r="2850" spans="1:3">
      <c r="A2850" s="61"/>
      <c r="B2850" s="60"/>
      <c r="C2850" s="59"/>
    </row>
    <row r="2851" spans="1:3">
      <c r="A2851" s="61"/>
      <c r="B2851" s="60"/>
      <c r="C2851" s="59"/>
    </row>
    <row r="2852" spans="1:3">
      <c r="A2852" s="61"/>
      <c r="B2852" s="60"/>
      <c r="C2852" s="59"/>
    </row>
    <row r="2853" spans="1:3">
      <c r="A2853" s="61"/>
      <c r="B2853" s="60"/>
      <c r="C2853" s="59"/>
    </row>
    <row r="2854" spans="1:3">
      <c r="A2854" s="61"/>
      <c r="B2854" s="60"/>
      <c r="C2854" s="59"/>
    </row>
    <row r="2855" spans="1:3">
      <c r="A2855" s="61"/>
      <c r="B2855" s="60"/>
      <c r="C2855" s="59"/>
    </row>
    <row r="2856" spans="1:3">
      <c r="A2856" s="61"/>
      <c r="B2856" s="60"/>
      <c r="C2856" s="59"/>
    </row>
    <row r="2857" spans="1:3">
      <c r="A2857" s="61"/>
      <c r="B2857" s="60"/>
      <c r="C2857" s="59"/>
    </row>
    <row r="2858" spans="1:3">
      <c r="A2858" s="61"/>
      <c r="B2858" s="60"/>
      <c r="C2858" s="59"/>
    </row>
    <row r="2859" spans="1:3">
      <c r="A2859" s="61"/>
      <c r="B2859" s="60"/>
      <c r="C2859" s="59"/>
    </row>
    <row r="2860" spans="1:3">
      <c r="A2860" s="61"/>
      <c r="B2860" s="60"/>
      <c r="C2860" s="59"/>
    </row>
    <row r="2861" spans="1:3">
      <c r="A2861" s="61"/>
      <c r="B2861" s="60"/>
      <c r="C2861" s="59"/>
    </row>
    <row r="2862" spans="1:3">
      <c r="A2862" s="61"/>
      <c r="B2862" s="60"/>
      <c r="C2862" s="59"/>
    </row>
    <row r="2863" spans="1:3">
      <c r="A2863" s="61"/>
      <c r="B2863" s="60"/>
      <c r="C2863" s="59"/>
    </row>
    <row r="2864" spans="1:3">
      <c r="A2864" s="61"/>
      <c r="B2864" s="60"/>
      <c r="C2864" s="59"/>
    </row>
    <row r="2865" spans="1:3">
      <c r="A2865" s="61"/>
      <c r="B2865" s="60"/>
      <c r="C2865" s="59"/>
    </row>
    <row r="2866" spans="1:3">
      <c r="A2866" s="61"/>
      <c r="B2866" s="60"/>
      <c r="C2866" s="59"/>
    </row>
    <row r="2867" spans="1:3">
      <c r="A2867" s="61"/>
      <c r="B2867" s="60"/>
      <c r="C2867" s="59"/>
    </row>
    <row r="2868" spans="1:3">
      <c r="A2868" s="61"/>
      <c r="B2868" s="60"/>
      <c r="C2868" s="59"/>
    </row>
    <row r="2869" spans="1:3">
      <c r="A2869" s="61"/>
      <c r="B2869" s="60"/>
      <c r="C2869" s="59"/>
    </row>
    <row r="2870" spans="1:3">
      <c r="A2870" s="61"/>
      <c r="B2870" s="60"/>
      <c r="C2870" s="59"/>
    </row>
    <row r="2871" spans="1:3">
      <c r="A2871" s="61"/>
      <c r="B2871" s="60"/>
      <c r="C2871" s="59"/>
    </row>
    <row r="2872" spans="1:3">
      <c r="A2872" s="61"/>
      <c r="B2872" s="60"/>
      <c r="C2872" s="59"/>
    </row>
    <row r="2873" spans="1:3">
      <c r="A2873" s="61"/>
      <c r="B2873" s="60"/>
      <c r="C2873" s="59"/>
    </row>
    <row r="2874" spans="1:3">
      <c r="A2874" s="61"/>
      <c r="B2874" s="60"/>
      <c r="C2874" s="59"/>
    </row>
    <row r="2875" spans="1:3">
      <c r="A2875" s="61"/>
      <c r="B2875" s="60"/>
      <c r="C2875" s="59"/>
    </row>
    <row r="2876" spans="1:3">
      <c r="A2876" s="61"/>
      <c r="B2876" s="60"/>
      <c r="C2876" s="59"/>
    </row>
    <row r="2877" spans="1:3">
      <c r="A2877" s="61"/>
      <c r="B2877" s="60"/>
      <c r="C2877" s="59"/>
    </row>
    <row r="2878" spans="1:3">
      <c r="A2878" s="61"/>
      <c r="B2878" s="60"/>
      <c r="C2878" s="59"/>
    </row>
    <row r="2879" spans="1:3">
      <c r="A2879" s="61"/>
      <c r="B2879" s="60"/>
      <c r="C2879" s="59"/>
    </row>
    <row r="2880" spans="1:3">
      <c r="A2880" s="61"/>
      <c r="B2880" s="60"/>
      <c r="C2880" s="59"/>
    </row>
    <row r="2881" spans="1:3">
      <c r="A2881" s="61"/>
      <c r="B2881" s="60"/>
      <c r="C2881" s="59"/>
    </row>
    <row r="2882" spans="1:3">
      <c r="A2882" s="61"/>
      <c r="B2882" s="60"/>
      <c r="C2882" s="59"/>
    </row>
    <row r="2883" spans="1:3">
      <c r="A2883" s="61"/>
      <c r="B2883" s="60"/>
      <c r="C2883" s="59"/>
    </row>
    <row r="2884" spans="1:3">
      <c r="A2884" s="61"/>
      <c r="B2884" s="60"/>
      <c r="C2884" s="59"/>
    </row>
    <row r="2885" spans="1:3">
      <c r="A2885" s="61"/>
      <c r="B2885" s="60"/>
      <c r="C2885" s="59"/>
    </row>
    <row r="2886" spans="1:3">
      <c r="A2886" s="61"/>
      <c r="B2886" s="60"/>
      <c r="C2886" s="59"/>
    </row>
    <row r="2887" spans="1:3">
      <c r="A2887" s="61"/>
      <c r="B2887" s="60"/>
      <c r="C2887" s="59"/>
    </row>
    <row r="2888" spans="1:3">
      <c r="A2888" s="61"/>
      <c r="B2888" s="60"/>
      <c r="C2888" s="59"/>
    </row>
    <row r="2889" spans="1:3">
      <c r="A2889" s="61"/>
      <c r="B2889" s="60"/>
      <c r="C2889" s="59"/>
    </row>
    <row r="2890" spans="1:3">
      <c r="A2890" s="61"/>
      <c r="B2890" s="60"/>
      <c r="C2890" s="59"/>
    </row>
    <row r="2891" spans="1:3">
      <c r="A2891" s="61"/>
      <c r="B2891" s="60"/>
      <c r="C2891" s="59"/>
    </row>
    <row r="2892" spans="1:3">
      <c r="A2892" s="61"/>
      <c r="B2892" s="60"/>
      <c r="C2892" s="59"/>
    </row>
    <row r="2893" spans="1:3">
      <c r="A2893" s="61"/>
      <c r="B2893" s="60"/>
      <c r="C2893" s="59"/>
    </row>
    <row r="2894" spans="1:3">
      <c r="A2894" s="61"/>
      <c r="B2894" s="60"/>
      <c r="C2894" s="59"/>
    </row>
    <row r="2895" spans="1:3">
      <c r="A2895" s="61"/>
      <c r="B2895" s="60"/>
      <c r="C2895" s="59"/>
    </row>
    <row r="2896" spans="1:3">
      <c r="A2896" s="61"/>
      <c r="B2896" s="60"/>
      <c r="C2896" s="59"/>
    </row>
    <row r="2897" spans="1:3">
      <c r="A2897" s="61"/>
      <c r="B2897" s="60"/>
      <c r="C2897" s="59"/>
    </row>
    <row r="2898" spans="1:3">
      <c r="A2898" s="61"/>
      <c r="B2898" s="60"/>
      <c r="C2898" s="59"/>
    </row>
    <row r="2899" spans="1:3">
      <c r="A2899" s="61"/>
      <c r="B2899" s="60"/>
      <c r="C2899" s="59"/>
    </row>
    <row r="2900" spans="1:3">
      <c r="A2900" s="61"/>
      <c r="B2900" s="60"/>
      <c r="C2900" s="59"/>
    </row>
    <row r="2901" spans="1:3">
      <c r="A2901" s="61"/>
      <c r="B2901" s="60"/>
      <c r="C2901" s="59"/>
    </row>
    <row r="2902" spans="1:3">
      <c r="A2902" s="61"/>
      <c r="B2902" s="60"/>
      <c r="C2902" s="59"/>
    </row>
    <row r="2903" spans="1:3">
      <c r="A2903" s="61"/>
      <c r="B2903" s="60"/>
      <c r="C2903" s="59"/>
    </row>
    <row r="2904" spans="1:3">
      <c r="A2904" s="61"/>
      <c r="B2904" s="60"/>
      <c r="C2904" s="59"/>
    </row>
    <row r="2905" spans="1:3">
      <c r="A2905" s="61"/>
      <c r="B2905" s="60"/>
      <c r="C2905" s="59"/>
    </row>
    <row r="2906" spans="1:3">
      <c r="A2906" s="61"/>
      <c r="B2906" s="60"/>
      <c r="C2906" s="59"/>
    </row>
    <row r="2907" spans="1:3">
      <c r="A2907" s="61"/>
      <c r="B2907" s="60"/>
      <c r="C2907" s="59"/>
    </row>
    <row r="2908" spans="1:3">
      <c r="A2908" s="61"/>
      <c r="B2908" s="60"/>
      <c r="C2908" s="59"/>
    </row>
    <row r="2909" spans="1:3">
      <c r="A2909" s="61"/>
      <c r="B2909" s="60"/>
      <c r="C2909" s="59"/>
    </row>
    <row r="2910" spans="1:3">
      <c r="A2910" s="61"/>
      <c r="B2910" s="60"/>
      <c r="C2910" s="59"/>
    </row>
    <row r="2911" spans="1:3">
      <c r="A2911" s="61"/>
      <c r="B2911" s="60"/>
      <c r="C2911" s="59"/>
    </row>
    <row r="2912" spans="1:3">
      <c r="A2912" s="61"/>
      <c r="B2912" s="60"/>
      <c r="C2912" s="59"/>
    </row>
    <row r="2913" spans="1:3">
      <c r="A2913" s="61"/>
      <c r="B2913" s="60"/>
      <c r="C2913" s="59"/>
    </row>
    <row r="2914" spans="1:3">
      <c r="A2914" s="61"/>
      <c r="B2914" s="60"/>
      <c r="C2914" s="59"/>
    </row>
    <row r="2915" spans="1:3">
      <c r="A2915" s="61"/>
      <c r="B2915" s="60"/>
      <c r="C2915" s="59"/>
    </row>
    <row r="2916" spans="1:3">
      <c r="A2916" s="61"/>
      <c r="B2916" s="60"/>
      <c r="C2916" s="59"/>
    </row>
    <row r="2917" spans="1:3">
      <c r="A2917" s="61"/>
      <c r="B2917" s="60"/>
      <c r="C2917" s="59"/>
    </row>
    <row r="2918" spans="1:3">
      <c r="A2918" s="61"/>
      <c r="B2918" s="60"/>
      <c r="C2918" s="59"/>
    </row>
    <row r="2919" spans="1:3">
      <c r="A2919" s="61"/>
      <c r="B2919" s="60"/>
      <c r="C2919" s="59"/>
    </row>
    <row r="2920" spans="1:3">
      <c r="A2920" s="61"/>
      <c r="B2920" s="60"/>
      <c r="C2920" s="59"/>
    </row>
    <row r="2921" spans="1:3">
      <c r="A2921" s="61"/>
      <c r="B2921" s="60"/>
      <c r="C2921" s="59"/>
    </row>
    <row r="2922" spans="1:3">
      <c r="A2922" s="61"/>
      <c r="B2922" s="60"/>
      <c r="C2922" s="59"/>
    </row>
    <row r="2923" spans="1:3">
      <c r="A2923" s="61"/>
      <c r="B2923" s="60"/>
      <c r="C2923" s="59"/>
    </row>
    <row r="2924" spans="1:3">
      <c r="A2924" s="61"/>
      <c r="B2924" s="60"/>
      <c r="C2924" s="59"/>
    </row>
    <row r="2925" spans="1:3">
      <c r="A2925" s="61"/>
      <c r="B2925" s="60"/>
      <c r="C2925" s="59"/>
    </row>
    <row r="2926" spans="1:3">
      <c r="A2926" s="61"/>
      <c r="B2926" s="60"/>
      <c r="C2926" s="59"/>
    </row>
    <row r="2927" spans="1:3">
      <c r="A2927" s="61"/>
      <c r="B2927" s="60"/>
      <c r="C2927" s="59"/>
    </row>
    <row r="2928" spans="1:3">
      <c r="A2928" s="61"/>
      <c r="B2928" s="60"/>
      <c r="C2928" s="59"/>
    </row>
    <row r="2929" spans="1:3">
      <c r="A2929" s="61"/>
      <c r="B2929" s="60"/>
      <c r="C2929" s="59"/>
    </row>
    <row r="2930" spans="1:3">
      <c r="A2930" s="61"/>
      <c r="B2930" s="60"/>
      <c r="C2930" s="59"/>
    </row>
    <row r="2931" spans="1:3">
      <c r="A2931" s="61"/>
      <c r="B2931" s="60"/>
      <c r="C2931" s="59"/>
    </row>
    <row r="2932" spans="1:3">
      <c r="A2932" s="61"/>
      <c r="B2932" s="60"/>
      <c r="C2932" s="59"/>
    </row>
    <row r="2933" spans="1:3">
      <c r="A2933" s="61"/>
      <c r="B2933" s="60"/>
      <c r="C2933" s="59"/>
    </row>
    <row r="2934" spans="1:3">
      <c r="A2934" s="61"/>
      <c r="B2934" s="60"/>
      <c r="C2934" s="59"/>
    </row>
    <row r="2935" spans="1:3">
      <c r="A2935" s="61"/>
      <c r="B2935" s="60"/>
      <c r="C2935" s="59"/>
    </row>
    <row r="2936" spans="1:3">
      <c r="A2936" s="61"/>
      <c r="B2936" s="60"/>
      <c r="C2936" s="59"/>
    </row>
    <row r="2937" spans="1:3">
      <c r="A2937" s="61"/>
      <c r="B2937" s="60"/>
      <c r="C2937" s="59"/>
    </row>
    <row r="2938" spans="1:3">
      <c r="A2938" s="61"/>
      <c r="B2938" s="60"/>
      <c r="C2938" s="59"/>
    </row>
    <row r="2939" spans="1:3">
      <c r="A2939" s="61"/>
      <c r="B2939" s="60"/>
      <c r="C2939" s="59"/>
    </row>
    <row r="2940" spans="1:3">
      <c r="A2940" s="61"/>
      <c r="B2940" s="60"/>
      <c r="C2940" s="59"/>
    </row>
    <row r="2941" spans="1:3">
      <c r="A2941" s="61"/>
      <c r="B2941" s="60"/>
      <c r="C2941" s="59"/>
    </row>
    <row r="2942" spans="1:3">
      <c r="A2942" s="61"/>
      <c r="B2942" s="60"/>
      <c r="C2942" s="59"/>
    </row>
    <row r="2943" spans="1:3">
      <c r="A2943" s="61"/>
      <c r="B2943" s="60"/>
      <c r="C2943" s="59"/>
    </row>
    <row r="2944" spans="1:3">
      <c r="A2944" s="61"/>
      <c r="B2944" s="60"/>
      <c r="C2944" s="59"/>
    </row>
    <row r="2945" spans="1:3">
      <c r="A2945" s="61"/>
      <c r="B2945" s="60"/>
      <c r="C2945" s="59"/>
    </row>
    <row r="2946" spans="1:3">
      <c r="A2946" s="61"/>
      <c r="B2946" s="60"/>
      <c r="C2946" s="59"/>
    </row>
    <row r="2947" spans="1:3">
      <c r="A2947" s="61"/>
      <c r="B2947" s="60"/>
      <c r="C2947" s="59"/>
    </row>
    <row r="2948" spans="1:3">
      <c r="A2948" s="61"/>
      <c r="B2948" s="60"/>
      <c r="C2948" s="59"/>
    </row>
    <row r="2949" spans="1:3">
      <c r="A2949" s="61"/>
      <c r="B2949" s="60"/>
      <c r="C2949" s="59"/>
    </row>
    <row r="2950" spans="1:3">
      <c r="A2950" s="61"/>
      <c r="B2950" s="60"/>
      <c r="C2950" s="59"/>
    </row>
    <row r="2951" spans="1:3">
      <c r="A2951" s="61"/>
      <c r="B2951" s="60"/>
      <c r="C2951" s="59"/>
    </row>
    <row r="2952" spans="1:3">
      <c r="A2952" s="61"/>
      <c r="B2952" s="60"/>
      <c r="C2952" s="59"/>
    </row>
    <row r="2953" spans="1:3">
      <c r="A2953" s="61"/>
      <c r="B2953" s="60"/>
      <c r="C2953" s="59"/>
    </row>
    <row r="2954" spans="1:3">
      <c r="A2954" s="61"/>
      <c r="B2954" s="60"/>
      <c r="C2954" s="59"/>
    </row>
    <row r="2955" spans="1:3">
      <c r="A2955" s="61"/>
      <c r="B2955" s="60"/>
      <c r="C2955" s="59"/>
    </row>
    <row r="2956" spans="1:3">
      <c r="A2956" s="61"/>
      <c r="B2956" s="60"/>
      <c r="C2956" s="59"/>
    </row>
    <row r="2957" spans="1:3">
      <c r="A2957" s="61"/>
      <c r="B2957" s="60"/>
      <c r="C2957" s="59"/>
    </row>
    <row r="2958" spans="1:3">
      <c r="A2958" s="61"/>
      <c r="B2958" s="60"/>
      <c r="C2958" s="59"/>
    </row>
    <row r="2959" spans="1:3">
      <c r="A2959" s="61"/>
      <c r="B2959" s="60"/>
      <c r="C2959" s="59"/>
    </row>
    <row r="2960" spans="1:3">
      <c r="A2960" s="61"/>
      <c r="B2960" s="60"/>
      <c r="C2960" s="59"/>
    </row>
    <row r="2961" spans="1:3">
      <c r="A2961" s="61"/>
      <c r="B2961" s="60"/>
      <c r="C2961" s="59"/>
    </row>
    <row r="2962" spans="1:3">
      <c r="A2962" s="61"/>
      <c r="B2962" s="60"/>
      <c r="C2962" s="59"/>
    </row>
    <row r="2963" spans="1:3">
      <c r="A2963" s="61"/>
      <c r="B2963" s="60"/>
      <c r="C2963" s="59"/>
    </row>
    <row r="2964" spans="1:3">
      <c r="A2964" s="61"/>
      <c r="B2964" s="60"/>
      <c r="C2964" s="59"/>
    </row>
    <row r="2965" spans="1:3">
      <c r="A2965" s="61"/>
      <c r="B2965" s="60"/>
      <c r="C2965" s="59"/>
    </row>
    <row r="2966" spans="1:3">
      <c r="A2966" s="61"/>
      <c r="B2966" s="60"/>
      <c r="C2966" s="59"/>
    </row>
    <row r="2967" spans="1:3">
      <c r="A2967" s="61"/>
      <c r="B2967" s="60"/>
      <c r="C2967" s="59"/>
    </row>
    <row r="2968" spans="1:3">
      <c r="A2968" s="61"/>
      <c r="B2968" s="60"/>
      <c r="C2968" s="59"/>
    </row>
    <row r="2969" spans="1:3">
      <c r="A2969" s="61"/>
      <c r="B2969" s="60"/>
      <c r="C2969" s="59"/>
    </row>
    <row r="2970" spans="1:3">
      <c r="A2970" s="61"/>
      <c r="B2970" s="60"/>
      <c r="C2970" s="59"/>
    </row>
    <row r="2971" spans="1:3">
      <c r="A2971" s="61"/>
      <c r="B2971" s="60"/>
      <c r="C2971" s="59"/>
    </row>
    <row r="2972" spans="1:3">
      <c r="A2972" s="61"/>
      <c r="B2972" s="60"/>
      <c r="C2972" s="59"/>
    </row>
    <row r="2973" spans="1:3">
      <c r="A2973" s="61"/>
      <c r="B2973" s="60"/>
      <c r="C2973" s="59"/>
    </row>
    <row r="2974" spans="1:3">
      <c r="A2974" s="61"/>
      <c r="B2974" s="60"/>
      <c r="C2974" s="59"/>
    </row>
    <row r="2975" spans="1:3">
      <c r="A2975" s="61"/>
      <c r="B2975" s="60"/>
      <c r="C2975" s="59"/>
    </row>
    <row r="2976" spans="1:3">
      <c r="A2976" s="61"/>
      <c r="B2976" s="60"/>
      <c r="C2976" s="59"/>
    </row>
    <row r="2977" spans="1:3">
      <c r="A2977" s="61"/>
      <c r="B2977" s="60"/>
      <c r="C2977" s="59"/>
    </row>
    <row r="2978" spans="1:3">
      <c r="A2978" s="61"/>
      <c r="B2978" s="60"/>
      <c r="C2978" s="59"/>
    </row>
    <row r="2979" spans="1:3">
      <c r="A2979" s="61"/>
      <c r="B2979" s="60"/>
      <c r="C2979" s="59"/>
    </row>
    <row r="2980" spans="1:3">
      <c r="A2980" s="61"/>
      <c r="B2980" s="60"/>
      <c r="C2980" s="59"/>
    </row>
    <row r="2981" spans="1:3">
      <c r="A2981" s="61"/>
      <c r="B2981" s="60"/>
      <c r="C2981" s="59"/>
    </row>
    <row r="2982" spans="1:3">
      <c r="A2982" s="61"/>
      <c r="B2982" s="60"/>
      <c r="C2982" s="59"/>
    </row>
    <row r="2983" spans="1:3">
      <c r="A2983" s="61"/>
      <c r="B2983" s="60"/>
      <c r="C2983" s="59"/>
    </row>
    <row r="2984" spans="1:3">
      <c r="A2984" s="61"/>
      <c r="B2984" s="60"/>
      <c r="C2984" s="59"/>
    </row>
    <row r="2985" spans="1:3">
      <c r="A2985" s="61"/>
      <c r="B2985" s="60"/>
      <c r="C2985" s="59"/>
    </row>
    <row r="2986" spans="1:3">
      <c r="A2986" s="61"/>
      <c r="B2986" s="60"/>
      <c r="C2986" s="59"/>
    </row>
    <row r="2987" spans="1:3">
      <c r="A2987" s="61"/>
      <c r="B2987" s="60"/>
      <c r="C2987" s="59"/>
    </row>
    <row r="2988" spans="1:3">
      <c r="A2988" s="61"/>
      <c r="B2988" s="60"/>
      <c r="C2988" s="59"/>
    </row>
    <row r="2989" spans="1:3">
      <c r="A2989" s="61"/>
      <c r="B2989" s="60"/>
      <c r="C2989" s="59"/>
    </row>
    <row r="2990" spans="1:3">
      <c r="A2990" s="61"/>
      <c r="B2990" s="60"/>
      <c r="C2990" s="59"/>
    </row>
    <row r="2991" spans="1:3">
      <c r="A2991" s="61"/>
      <c r="B2991" s="60"/>
      <c r="C2991" s="59"/>
    </row>
    <row r="2992" spans="1:3">
      <c r="A2992" s="61"/>
      <c r="B2992" s="60"/>
      <c r="C2992" s="59"/>
    </row>
    <row r="2993" spans="1:3">
      <c r="A2993" s="61"/>
      <c r="B2993" s="60"/>
      <c r="C2993" s="59"/>
    </row>
    <row r="2994" spans="1:3">
      <c r="A2994" s="61"/>
      <c r="B2994" s="60"/>
      <c r="C2994" s="59"/>
    </row>
    <row r="2995" spans="1:3">
      <c r="A2995" s="61"/>
      <c r="B2995" s="60"/>
      <c r="C2995" s="59"/>
    </row>
    <row r="2996" spans="1:3">
      <c r="A2996" s="61"/>
      <c r="B2996" s="60"/>
      <c r="C2996" s="59"/>
    </row>
    <row r="2997" spans="1:3">
      <c r="A2997" s="61"/>
      <c r="B2997" s="60"/>
      <c r="C2997" s="59"/>
    </row>
    <row r="2998" spans="1:3">
      <c r="A2998" s="61"/>
      <c r="B2998" s="60"/>
      <c r="C2998" s="59"/>
    </row>
    <row r="2999" spans="1:3">
      <c r="A2999" s="61"/>
      <c r="B2999" s="60"/>
      <c r="C2999" s="59"/>
    </row>
    <row r="3000" spans="1:3">
      <c r="A3000" s="61"/>
      <c r="B3000" s="60"/>
      <c r="C3000" s="59"/>
    </row>
    <row r="3001" spans="1:3">
      <c r="A3001" s="61"/>
      <c r="B3001" s="60"/>
      <c r="C3001" s="59"/>
    </row>
    <row r="3002" spans="1:3">
      <c r="A3002" s="61"/>
      <c r="B3002" s="60"/>
      <c r="C3002" s="59"/>
    </row>
    <row r="3003" spans="1:3">
      <c r="A3003" s="61"/>
      <c r="B3003" s="60"/>
      <c r="C3003" s="59"/>
    </row>
    <row r="3004" spans="1:3">
      <c r="A3004" s="61"/>
      <c r="B3004" s="60"/>
      <c r="C3004" s="59"/>
    </row>
    <row r="3005" spans="1:3">
      <c r="A3005" s="61"/>
      <c r="B3005" s="60"/>
      <c r="C3005" s="59"/>
    </row>
    <row r="3006" spans="1:3">
      <c r="A3006" s="61"/>
      <c r="B3006" s="60"/>
      <c r="C3006" s="59"/>
    </row>
    <row r="3007" spans="1:3">
      <c r="A3007" s="61"/>
      <c r="B3007" s="60"/>
      <c r="C3007" s="59"/>
    </row>
    <row r="3008" spans="1:3">
      <c r="A3008" s="61"/>
      <c r="B3008" s="60"/>
      <c r="C3008" s="59"/>
    </row>
    <row r="3009" spans="1:3">
      <c r="A3009" s="61"/>
      <c r="B3009" s="60"/>
      <c r="C3009" s="59"/>
    </row>
    <row r="3010" spans="1:3">
      <c r="A3010" s="61"/>
      <c r="B3010" s="60"/>
      <c r="C3010" s="59"/>
    </row>
    <row r="3011" spans="1:3">
      <c r="A3011" s="61"/>
      <c r="B3011" s="60"/>
      <c r="C3011" s="59"/>
    </row>
    <row r="3012" spans="1:3">
      <c r="A3012" s="61"/>
      <c r="B3012" s="60"/>
      <c r="C3012" s="59"/>
    </row>
    <row r="3013" spans="1:3">
      <c r="A3013" s="61"/>
      <c r="B3013" s="60"/>
      <c r="C3013" s="59"/>
    </row>
    <row r="3014" spans="1:3">
      <c r="A3014" s="61"/>
      <c r="B3014" s="60"/>
      <c r="C3014" s="59"/>
    </row>
    <row r="3015" spans="1:3">
      <c r="A3015" s="61"/>
      <c r="B3015" s="60"/>
      <c r="C3015" s="59"/>
    </row>
    <row r="3016" spans="1:3">
      <c r="A3016" s="61"/>
      <c r="B3016" s="60"/>
      <c r="C3016" s="59"/>
    </row>
    <row r="3017" spans="1:3">
      <c r="A3017" s="61"/>
      <c r="B3017" s="60"/>
      <c r="C3017" s="59"/>
    </row>
    <row r="3018" spans="1:3">
      <c r="A3018" s="61"/>
      <c r="B3018" s="60"/>
      <c r="C3018" s="59"/>
    </row>
    <row r="3019" spans="1:3">
      <c r="A3019" s="61"/>
      <c r="B3019" s="60"/>
      <c r="C3019" s="59"/>
    </row>
    <row r="3020" spans="1:3">
      <c r="A3020" s="61"/>
      <c r="B3020" s="60"/>
      <c r="C3020" s="59"/>
    </row>
    <row r="3021" spans="1:3">
      <c r="A3021" s="61"/>
      <c r="B3021" s="60"/>
      <c r="C3021" s="59"/>
    </row>
    <row r="3022" spans="1:3">
      <c r="A3022" s="61"/>
      <c r="B3022" s="60"/>
      <c r="C3022" s="59"/>
    </row>
    <row r="3023" spans="1:3">
      <c r="A3023" s="61"/>
      <c r="B3023" s="60"/>
      <c r="C3023" s="59"/>
    </row>
    <row r="3024" spans="1:3">
      <c r="A3024" s="61"/>
      <c r="B3024" s="60"/>
      <c r="C3024" s="59"/>
    </row>
    <row r="3025" spans="1:3">
      <c r="A3025" s="61"/>
      <c r="B3025" s="60"/>
      <c r="C3025" s="59"/>
    </row>
    <row r="3026" spans="1:3">
      <c r="A3026" s="61"/>
      <c r="B3026" s="60"/>
      <c r="C3026" s="59"/>
    </row>
    <row r="3027" spans="1:3">
      <c r="A3027" s="61"/>
      <c r="B3027" s="60"/>
      <c r="C3027" s="59"/>
    </row>
    <row r="3028" spans="1:3">
      <c r="A3028" s="61"/>
      <c r="B3028" s="60"/>
      <c r="C3028" s="59"/>
    </row>
    <row r="3029" spans="1:3">
      <c r="A3029" s="61"/>
      <c r="B3029" s="60"/>
      <c r="C3029" s="59"/>
    </row>
    <row r="3030" spans="1:3">
      <c r="A3030" s="61"/>
      <c r="B3030" s="60"/>
      <c r="C3030" s="59"/>
    </row>
    <row r="3031" spans="1:3">
      <c r="A3031" s="61"/>
      <c r="B3031" s="60"/>
      <c r="C3031" s="59"/>
    </row>
    <row r="3032" spans="1:3">
      <c r="A3032" s="61"/>
      <c r="B3032" s="60"/>
      <c r="C3032" s="59"/>
    </row>
    <row r="3033" spans="1:3">
      <c r="A3033" s="61"/>
      <c r="B3033" s="60"/>
      <c r="C3033" s="59"/>
    </row>
    <row r="3034" spans="1:3">
      <c r="A3034" s="61"/>
      <c r="B3034" s="60"/>
      <c r="C3034" s="59"/>
    </row>
    <row r="3035" spans="1:3">
      <c r="A3035" s="61"/>
      <c r="B3035" s="60"/>
      <c r="C3035" s="59"/>
    </row>
    <row r="3036" spans="1:3">
      <c r="A3036" s="61"/>
      <c r="B3036" s="60"/>
      <c r="C3036" s="59"/>
    </row>
    <row r="3037" spans="1:3">
      <c r="A3037" s="61"/>
      <c r="B3037" s="60"/>
      <c r="C3037" s="59"/>
    </row>
    <row r="3038" spans="1:3">
      <c r="A3038" s="61"/>
      <c r="B3038" s="60"/>
      <c r="C3038" s="59"/>
    </row>
    <row r="3039" spans="1:3">
      <c r="A3039" s="61"/>
      <c r="B3039" s="60"/>
      <c r="C3039" s="59"/>
    </row>
    <row r="3040" spans="1:3">
      <c r="A3040" s="61"/>
      <c r="B3040" s="60"/>
      <c r="C3040" s="59"/>
    </row>
    <row r="3041" spans="1:3">
      <c r="A3041" s="61"/>
      <c r="B3041" s="60"/>
      <c r="C3041" s="59"/>
    </row>
    <row r="3042" spans="1:3">
      <c r="A3042" s="61"/>
      <c r="B3042" s="60"/>
      <c r="C3042" s="59"/>
    </row>
    <row r="3043" spans="1:3">
      <c r="A3043" s="61"/>
      <c r="B3043" s="60"/>
      <c r="C3043" s="59"/>
    </row>
    <row r="3044" spans="1:3">
      <c r="A3044" s="61"/>
      <c r="B3044" s="60"/>
      <c r="C3044" s="59"/>
    </row>
    <row r="3045" spans="1:3">
      <c r="A3045" s="61"/>
      <c r="B3045" s="60"/>
      <c r="C3045" s="59"/>
    </row>
    <row r="3046" spans="1:3">
      <c r="A3046" s="61"/>
      <c r="B3046" s="60"/>
      <c r="C3046" s="59"/>
    </row>
    <row r="3047" spans="1:3">
      <c r="A3047" s="61"/>
      <c r="B3047" s="60"/>
      <c r="C3047" s="59"/>
    </row>
    <row r="3048" spans="1:3">
      <c r="A3048" s="61"/>
      <c r="B3048" s="60"/>
      <c r="C3048" s="59"/>
    </row>
    <row r="3049" spans="1:3">
      <c r="A3049" s="61"/>
      <c r="B3049" s="60"/>
      <c r="C3049" s="59"/>
    </row>
    <row r="3050" spans="1:3">
      <c r="A3050" s="61"/>
      <c r="B3050" s="60"/>
      <c r="C3050" s="59"/>
    </row>
    <row r="3051" spans="1:3">
      <c r="A3051" s="61"/>
      <c r="B3051" s="60"/>
      <c r="C3051" s="59"/>
    </row>
    <row r="3052" spans="1:3">
      <c r="A3052" s="61"/>
      <c r="B3052" s="60"/>
      <c r="C3052" s="59"/>
    </row>
    <row r="3053" spans="1:3">
      <c r="A3053" s="61"/>
      <c r="B3053" s="60"/>
      <c r="C3053" s="59"/>
    </row>
    <row r="3054" spans="1:3">
      <c r="A3054" s="61"/>
      <c r="B3054" s="60"/>
      <c r="C3054" s="59"/>
    </row>
    <row r="3055" spans="1:3">
      <c r="A3055" s="61"/>
      <c r="B3055" s="60"/>
      <c r="C3055" s="59"/>
    </row>
    <row r="3056" spans="1:3">
      <c r="A3056" s="61"/>
      <c r="B3056" s="60"/>
      <c r="C3056" s="59"/>
    </row>
    <row r="3057" spans="1:3">
      <c r="A3057" s="61"/>
      <c r="B3057" s="60"/>
      <c r="C3057" s="59"/>
    </row>
    <row r="3058" spans="1:3">
      <c r="A3058" s="61"/>
      <c r="B3058" s="60"/>
      <c r="C3058" s="59"/>
    </row>
    <row r="3059" spans="1:3">
      <c r="A3059" s="61"/>
      <c r="B3059" s="60"/>
      <c r="C3059" s="59"/>
    </row>
    <row r="3060" spans="1:3">
      <c r="A3060" s="61"/>
      <c r="B3060" s="60"/>
      <c r="C3060" s="59"/>
    </row>
    <row r="3061" spans="1:3">
      <c r="A3061" s="61"/>
      <c r="B3061" s="60"/>
      <c r="C3061" s="59"/>
    </row>
    <row r="3062" spans="1:3">
      <c r="A3062" s="61"/>
      <c r="B3062" s="60"/>
      <c r="C3062" s="59"/>
    </row>
    <row r="3063" spans="1:3">
      <c r="A3063" s="61"/>
      <c r="B3063" s="60"/>
      <c r="C3063" s="59"/>
    </row>
    <row r="3064" spans="1:3">
      <c r="A3064" s="61"/>
      <c r="B3064" s="60"/>
      <c r="C3064" s="59"/>
    </row>
    <row r="3065" spans="1:3">
      <c r="A3065" s="61"/>
      <c r="B3065" s="60"/>
      <c r="C3065" s="59"/>
    </row>
    <row r="3066" spans="1:3">
      <c r="A3066" s="61"/>
      <c r="B3066" s="60"/>
      <c r="C3066" s="59"/>
    </row>
    <row r="3067" spans="1:3">
      <c r="A3067" s="61"/>
      <c r="B3067" s="60"/>
      <c r="C3067" s="59"/>
    </row>
    <row r="3068" spans="1:3">
      <c r="A3068" s="61"/>
      <c r="B3068" s="60"/>
      <c r="C3068" s="59"/>
    </row>
    <row r="3069" spans="1:3">
      <c r="A3069" s="61"/>
      <c r="B3069" s="60"/>
      <c r="C3069" s="59"/>
    </row>
    <row r="3070" spans="1:3">
      <c r="A3070" s="61"/>
      <c r="B3070" s="60"/>
      <c r="C3070" s="59"/>
    </row>
    <row r="3071" spans="1:3">
      <c r="A3071" s="61"/>
      <c r="B3071" s="60"/>
      <c r="C3071" s="59"/>
    </row>
    <row r="3072" spans="1:3">
      <c r="A3072" s="61"/>
      <c r="B3072" s="60"/>
      <c r="C3072" s="59"/>
    </row>
    <row r="3073" spans="1:3">
      <c r="A3073" s="61"/>
      <c r="B3073" s="60"/>
      <c r="C3073" s="59"/>
    </row>
    <row r="3074" spans="1:3">
      <c r="A3074" s="61"/>
      <c r="B3074" s="60"/>
      <c r="C3074" s="59"/>
    </row>
    <row r="3075" spans="1:3">
      <c r="A3075" s="61"/>
      <c r="B3075" s="60"/>
      <c r="C3075" s="59"/>
    </row>
    <row r="3076" spans="1:3">
      <c r="A3076" s="61"/>
      <c r="B3076" s="60"/>
      <c r="C3076" s="59"/>
    </row>
    <row r="3077" spans="1:3">
      <c r="A3077" s="61"/>
      <c r="B3077" s="60"/>
      <c r="C3077" s="59"/>
    </row>
    <row r="3078" spans="1:3">
      <c r="A3078" s="61"/>
      <c r="B3078" s="60"/>
      <c r="C3078" s="59"/>
    </row>
    <row r="3079" spans="1:3">
      <c r="A3079" s="61"/>
      <c r="B3079" s="60"/>
      <c r="C3079" s="59"/>
    </row>
    <row r="3080" spans="1:3">
      <c r="A3080" s="61"/>
      <c r="B3080" s="60"/>
      <c r="C3080" s="59"/>
    </row>
    <row r="3081" spans="1:3">
      <c r="A3081" s="61"/>
      <c r="B3081" s="60"/>
      <c r="C3081" s="59"/>
    </row>
    <row r="3082" spans="1:3">
      <c r="A3082" s="61"/>
      <c r="B3082" s="60"/>
      <c r="C3082" s="59"/>
    </row>
    <row r="3083" spans="1:3">
      <c r="A3083" s="61"/>
      <c r="B3083" s="60"/>
      <c r="C3083" s="59"/>
    </row>
    <row r="3084" spans="1:3">
      <c r="A3084" s="61"/>
      <c r="B3084" s="60"/>
      <c r="C3084" s="59"/>
    </row>
    <row r="3085" spans="1:3">
      <c r="A3085" s="61"/>
      <c r="B3085" s="60"/>
      <c r="C3085" s="59"/>
    </row>
    <row r="3086" spans="1:3">
      <c r="A3086" s="61"/>
      <c r="B3086" s="60"/>
      <c r="C3086" s="59"/>
    </row>
    <row r="3087" spans="1:3">
      <c r="A3087" s="61"/>
      <c r="B3087" s="60"/>
      <c r="C3087" s="59"/>
    </row>
    <row r="3088" spans="1:3">
      <c r="A3088" s="61"/>
      <c r="B3088" s="60"/>
      <c r="C3088" s="59"/>
    </row>
    <row r="3089" spans="1:3">
      <c r="A3089" s="61"/>
      <c r="B3089" s="60"/>
      <c r="C3089" s="59"/>
    </row>
    <row r="3090" spans="1:3">
      <c r="A3090" s="61"/>
      <c r="B3090" s="60"/>
      <c r="C3090" s="59"/>
    </row>
    <row r="3091" spans="1:3">
      <c r="A3091" s="61"/>
      <c r="B3091" s="60"/>
      <c r="C3091" s="59"/>
    </row>
    <row r="3092" spans="1:3">
      <c r="A3092" s="61"/>
      <c r="B3092" s="60"/>
      <c r="C3092" s="59"/>
    </row>
    <row r="3093" spans="1:3">
      <c r="A3093" s="61"/>
      <c r="B3093" s="60"/>
      <c r="C3093" s="59"/>
    </row>
    <row r="3094" spans="1:3">
      <c r="A3094" s="61"/>
      <c r="B3094" s="60"/>
      <c r="C3094" s="59"/>
    </row>
    <row r="3095" spans="1:3">
      <c r="A3095" s="61"/>
      <c r="B3095" s="60"/>
      <c r="C3095" s="59"/>
    </row>
    <row r="3096" spans="1:3">
      <c r="A3096" s="61"/>
      <c r="B3096" s="60"/>
      <c r="C3096" s="59"/>
    </row>
    <row r="3097" spans="1:3">
      <c r="A3097" s="61"/>
      <c r="B3097" s="60"/>
      <c r="C3097" s="59"/>
    </row>
    <row r="3098" spans="1:3">
      <c r="A3098" s="61"/>
      <c r="B3098" s="60"/>
      <c r="C3098" s="59"/>
    </row>
    <row r="3099" spans="1:3">
      <c r="A3099" s="61"/>
      <c r="B3099" s="60"/>
      <c r="C3099" s="59"/>
    </row>
    <row r="3100" spans="1:3">
      <c r="A3100" s="61"/>
      <c r="B3100" s="60"/>
      <c r="C3100" s="59"/>
    </row>
    <row r="3101" spans="1:3">
      <c r="A3101" s="61"/>
      <c r="B3101" s="60"/>
      <c r="C3101" s="59"/>
    </row>
    <row r="3102" spans="1:3">
      <c r="A3102" s="61"/>
      <c r="B3102" s="60"/>
      <c r="C3102" s="59"/>
    </row>
    <row r="3103" spans="1:3">
      <c r="A3103" s="61"/>
      <c r="B3103" s="60"/>
      <c r="C3103" s="59"/>
    </row>
    <row r="3104" spans="1:3">
      <c r="A3104" s="61"/>
      <c r="B3104" s="60"/>
      <c r="C3104" s="59"/>
    </row>
    <row r="3105" spans="1:3">
      <c r="A3105" s="61"/>
      <c r="B3105" s="60"/>
      <c r="C3105" s="59"/>
    </row>
    <row r="3106" spans="1:3">
      <c r="A3106" s="61"/>
      <c r="B3106" s="60"/>
      <c r="C3106" s="59"/>
    </row>
    <row r="3107" spans="1:3">
      <c r="A3107" s="61"/>
      <c r="B3107" s="60"/>
      <c r="C3107" s="59"/>
    </row>
    <row r="3108" spans="1:3">
      <c r="A3108" s="61"/>
      <c r="B3108" s="60"/>
      <c r="C3108" s="59"/>
    </row>
    <row r="3109" spans="1:3">
      <c r="A3109" s="61"/>
      <c r="B3109" s="60"/>
      <c r="C3109" s="59"/>
    </row>
    <row r="3110" spans="1:3">
      <c r="A3110" s="61"/>
      <c r="B3110" s="60"/>
      <c r="C3110" s="59"/>
    </row>
    <row r="3111" spans="1:3">
      <c r="A3111" s="61"/>
      <c r="B3111" s="60"/>
      <c r="C3111" s="59"/>
    </row>
    <row r="3112" spans="1:3">
      <c r="A3112" s="61"/>
      <c r="B3112" s="60"/>
      <c r="C3112" s="59"/>
    </row>
    <row r="3113" spans="1:3">
      <c r="A3113" s="61"/>
      <c r="B3113" s="60"/>
      <c r="C3113" s="59"/>
    </row>
    <row r="3114" spans="1:3">
      <c r="A3114" s="61"/>
      <c r="B3114" s="60"/>
      <c r="C3114" s="59"/>
    </row>
    <row r="3115" spans="1:3">
      <c r="A3115" s="61"/>
      <c r="B3115" s="60"/>
      <c r="C3115" s="59"/>
    </row>
    <row r="3116" spans="1:3">
      <c r="A3116" s="61"/>
      <c r="B3116" s="60"/>
      <c r="C3116" s="59"/>
    </row>
    <row r="3117" spans="1:3">
      <c r="A3117" s="61"/>
      <c r="B3117" s="60"/>
      <c r="C3117" s="59"/>
    </row>
    <row r="3118" spans="1:3">
      <c r="A3118" s="61"/>
      <c r="B3118" s="60"/>
      <c r="C3118" s="59"/>
    </row>
    <row r="3119" spans="1:3">
      <c r="A3119" s="61"/>
      <c r="B3119" s="60"/>
      <c r="C3119" s="59"/>
    </row>
    <row r="3120" spans="1:3">
      <c r="A3120" s="61"/>
      <c r="B3120" s="60"/>
      <c r="C3120" s="59"/>
    </row>
    <row r="3121" spans="1:3">
      <c r="A3121" s="61"/>
      <c r="B3121" s="60"/>
      <c r="C3121" s="59"/>
    </row>
    <row r="3122" spans="1:3">
      <c r="A3122" s="61"/>
      <c r="B3122" s="60"/>
      <c r="C3122" s="59"/>
    </row>
    <row r="3123" spans="1:3">
      <c r="A3123" s="61"/>
      <c r="B3123" s="60"/>
      <c r="C3123" s="59"/>
    </row>
    <row r="3124" spans="1:3">
      <c r="A3124" s="61"/>
      <c r="B3124" s="60"/>
      <c r="C3124" s="59"/>
    </row>
    <row r="3125" spans="1:3">
      <c r="A3125" s="61"/>
      <c r="B3125" s="60"/>
      <c r="C3125" s="59"/>
    </row>
    <row r="3126" spans="1:3">
      <c r="A3126" s="61"/>
      <c r="B3126" s="60"/>
      <c r="C3126" s="59"/>
    </row>
    <row r="3127" spans="1:3">
      <c r="A3127" s="61"/>
      <c r="B3127" s="60"/>
      <c r="C3127" s="59"/>
    </row>
    <row r="3128" spans="1:3">
      <c r="A3128" s="61"/>
      <c r="B3128" s="60"/>
      <c r="C3128" s="59"/>
    </row>
    <row r="3129" spans="1:3">
      <c r="A3129" s="61"/>
      <c r="B3129" s="60"/>
      <c r="C3129" s="59"/>
    </row>
    <row r="3130" spans="1:3">
      <c r="A3130" s="61"/>
      <c r="B3130" s="60"/>
      <c r="C3130" s="59"/>
    </row>
    <row r="3131" spans="1:3">
      <c r="A3131" s="61"/>
      <c r="B3131" s="60"/>
      <c r="C3131" s="59"/>
    </row>
    <row r="3132" spans="1:3">
      <c r="A3132" s="61"/>
      <c r="B3132" s="60"/>
      <c r="C3132" s="59"/>
    </row>
    <row r="3133" spans="1:3">
      <c r="A3133" s="61"/>
      <c r="B3133" s="60"/>
      <c r="C3133" s="59"/>
    </row>
    <row r="3134" spans="1:3">
      <c r="A3134" s="61"/>
      <c r="B3134" s="60"/>
      <c r="C3134" s="59"/>
    </row>
    <row r="3135" spans="1:3">
      <c r="A3135" s="61"/>
      <c r="B3135" s="60"/>
      <c r="C3135" s="59"/>
    </row>
    <row r="3136" spans="1:3">
      <c r="A3136" s="61"/>
      <c r="B3136" s="60"/>
      <c r="C3136" s="59"/>
    </row>
    <row r="3137" spans="1:3">
      <c r="A3137" s="61"/>
      <c r="B3137" s="60"/>
      <c r="C3137" s="59"/>
    </row>
    <row r="3138" spans="1:3">
      <c r="A3138" s="61"/>
      <c r="B3138" s="60"/>
      <c r="C3138" s="59"/>
    </row>
    <row r="3139" spans="1:3">
      <c r="A3139" s="61"/>
      <c r="B3139" s="60"/>
      <c r="C3139" s="59"/>
    </row>
    <row r="3140" spans="1:3">
      <c r="A3140" s="61"/>
      <c r="B3140" s="60"/>
      <c r="C3140" s="59"/>
    </row>
    <row r="3141" spans="1:3">
      <c r="A3141" s="61"/>
      <c r="B3141" s="60"/>
      <c r="C3141" s="59"/>
    </row>
    <row r="3142" spans="1:3">
      <c r="A3142" s="61"/>
      <c r="B3142" s="60"/>
      <c r="C3142" s="59"/>
    </row>
    <row r="3143" spans="1:3">
      <c r="A3143" s="61"/>
      <c r="B3143" s="60"/>
      <c r="C3143" s="59"/>
    </row>
    <row r="3144" spans="1:3">
      <c r="A3144" s="61"/>
      <c r="B3144" s="60"/>
      <c r="C3144" s="59"/>
    </row>
    <row r="3145" spans="1:3">
      <c r="A3145" s="61"/>
      <c r="B3145" s="60"/>
      <c r="C3145" s="59"/>
    </row>
    <row r="3146" spans="1:3">
      <c r="A3146" s="61"/>
      <c r="B3146" s="60"/>
      <c r="C3146" s="59"/>
    </row>
    <row r="3147" spans="1:3">
      <c r="A3147" s="61"/>
      <c r="B3147" s="60"/>
      <c r="C3147" s="59"/>
    </row>
    <row r="3148" spans="1:3">
      <c r="A3148" s="61"/>
      <c r="B3148" s="60"/>
      <c r="C3148" s="59"/>
    </row>
    <row r="3149" spans="1:3">
      <c r="A3149" s="61"/>
      <c r="B3149" s="60"/>
      <c r="C3149" s="59"/>
    </row>
    <row r="3150" spans="1:3">
      <c r="A3150" s="61"/>
      <c r="B3150" s="60"/>
      <c r="C3150" s="59"/>
    </row>
    <row r="3151" spans="1:3">
      <c r="A3151" s="61"/>
      <c r="B3151" s="60"/>
      <c r="C3151" s="59"/>
    </row>
    <row r="3152" spans="1:3">
      <c r="A3152" s="61"/>
      <c r="B3152" s="60"/>
      <c r="C3152" s="59"/>
    </row>
    <row r="3153" spans="1:3">
      <c r="A3153" s="61"/>
      <c r="B3153" s="60"/>
      <c r="C3153" s="59"/>
    </row>
    <row r="3154" spans="1:3">
      <c r="A3154" s="61"/>
      <c r="B3154" s="60"/>
      <c r="C3154" s="59"/>
    </row>
    <row r="3155" spans="1:3">
      <c r="A3155" s="61"/>
      <c r="B3155" s="60"/>
      <c r="C3155" s="59"/>
    </row>
    <row r="3156" spans="1:3">
      <c r="A3156" s="61"/>
      <c r="B3156" s="60"/>
      <c r="C3156" s="59"/>
    </row>
    <row r="3157" spans="1:3">
      <c r="A3157" s="61"/>
      <c r="B3157" s="60"/>
      <c r="C3157" s="59"/>
    </row>
    <row r="3158" spans="1:3">
      <c r="A3158" s="61"/>
      <c r="B3158" s="60"/>
      <c r="C3158" s="59"/>
    </row>
    <row r="3159" spans="1:3">
      <c r="A3159" s="61"/>
      <c r="B3159" s="60"/>
      <c r="C3159" s="59"/>
    </row>
    <row r="3160" spans="1:3">
      <c r="A3160" s="61"/>
      <c r="B3160" s="60"/>
      <c r="C3160" s="59"/>
    </row>
    <row r="3161" spans="1:3">
      <c r="A3161" s="61"/>
      <c r="B3161" s="60"/>
      <c r="C3161" s="59"/>
    </row>
    <row r="3162" spans="1:3">
      <c r="A3162" s="61"/>
      <c r="B3162" s="60"/>
      <c r="C3162" s="59"/>
    </row>
    <row r="3163" spans="1:3">
      <c r="A3163" s="61"/>
      <c r="B3163" s="60"/>
      <c r="C3163" s="59"/>
    </row>
    <row r="3164" spans="1:3">
      <c r="A3164" s="61"/>
      <c r="B3164" s="60"/>
      <c r="C3164" s="59"/>
    </row>
    <row r="3165" spans="1:3">
      <c r="A3165" s="61"/>
      <c r="B3165" s="60"/>
      <c r="C3165" s="59"/>
    </row>
    <row r="3166" spans="1:3">
      <c r="A3166" s="61"/>
      <c r="B3166" s="60"/>
      <c r="C3166" s="59"/>
    </row>
    <row r="3167" spans="1:3">
      <c r="A3167" s="61"/>
      <c r="B3167" s="60"/>
      <c r="C3167" s="59"/>
    </row>
    <row r="3168" spans="1:3">
      <c r="A3168" s="61"/>
      <c r="B3168" s="60"/>
      <c r="C3168" s="59"/>
    </row>
    <row r="3169" spans="1:3">
      <c r="A3169" s="61"/>
      <c r="B3169" s="60"/>
      <c r="C3169" s="59"/>
    </row>
    <row r="3170" spans="1:3">
      <c r="A3170" s="61"/>
      <c r="B3170" s="60"/>
      <c r="C3170" s="59"/>
    </row>
    <row r="3171" spans="1:3">
      <c r="A3171" s="61"/>
      <c r="B3171" s="60"/>
      <c r="C3171" s="59"/>
    </row>
    <row r="3172" spans="1:3">
      <c r="A3172" s="61"/>
      <c r="B3172" s="60"/>
      <c r="C3172" s="59"/>
    </row>
    <row r="3173" spans="1:3">
      <c r="A3173" s="61"/>
      <c r="B3173" s="60"/>
      <c r="C3173" s="59"/>
    </row>
    <row r="3174" spans="1:3">
      <c r="A3174" s="61"/>
      <c r="B3174" s="60"/>
      <c r="C3174" s="59"/>
    </row>
    <row r="3175" spans="1:3">
      <c r="A3175" s="61"/>
      <c r="B3175" s="60"/>
      <c r="C3175" s="59"/>
    </row>
    <row r="3176" spans="1:3">
      <c r="A3176" s="61"/>
      <c r="B3176" s="60"/>
      <c r="C3176" s="59"/>
    </row>
    <row r="3177" spans="1:3">
      <c r="A3177" s="61"/>
      <c r="B3177" s="60"/>
      <c r="C3177" s="59"/>
    </row>
    <row r="3178" spans="1:3">
      <c r="A3178" s="61"/>
      <c r="B3178" s="60"/>
      <c r="C3178" s="59"/>
    </row>
    <row r="3179" spans="1:3">
      <c r="A3179" s="61"/>
      <c r="B3179" s="60"/>
      <c r="C3179" s="59"/>
    </row>
    <row r="3180" spans="1:3">
      <c r="A3180" s="61"/>
      <c r="B3180" s="60"/>
      <c r="C3180" s="59"/>
    </row>
    <row r="3181" spans="1:3">
      <c r="A3181" s="61"/>
      <c r="B3181" s="60"/>
      <c r="C3181" s="59"/>
    </row>
    <row r="3182" spans="1:3">
      <c r="A3182" s="61"/>
      <c r="B3182" s="60"/>
      <c r="C3182" s="59"/>
    </row>
    <row r="3183" spans="1:3">
      <c r="A3183" s="61"/>
      <c r="B3183" s="60"/>
      <c r="C3183" s="59"/>
    </row>
    <row r="3184" spans="1:3">
      <c r="A3184" s="61"/>
      <c r="B3184" s="60"/>
      <c r="C3184" s="59"/>
    </row>
    <row r="3185" spans="1:3">
      <c r="A3185" s="61"/>
      <c r="B3185" s="60"/>
      <c r="C3185" s="59"/>
    </row>
    <row r="3186" spans="1:3">
      <c r="A3186" s="61"/>
      <c r="B3186" s="60"/>
      <c r="C3186" s="59"/>
    </row>
    <row r="3187" spans="1:3">
      <c r="A3187" s="61"/>
      <c r="B3187" s="60"/>
      <c r="C3187" s="59"/>
    </row>
    <row r="3188" spans="1:3">
      <c r="A3188" s="61"/>
      <c r="B3188" s="60"/>
      <c r="C3188" s="59"/>
    </row>
    <row r="3189" spans="1:3">
      <c r="A3189" s="61"/>
      <c r="B3189" s="60"/>
      <c r="C3189" s="59"/>
    </row>
    <row r="3190" spans="1:3">
      <c r="A3190" s="61"/>
      <c r="B3190" s="60"/>
      <c r="C3190" s="59"/>
    </row>
    <row r="3191" spans="1:3">
      <c r="A3191" s="61"/>
      <c r="B3191" s="60"/>
      <c r="C3191" s="59"/>
    </row>
    <row r="3192" spans="1:3">
      <c r="A3192" s="61"/>
      <c r="B3192" s="60"/>
      <c r="C3192" s="59"/>
    </row>
    <row r="3193" spans="1:3">
      <c r="A3193" s="61"/>
      <c r="B3193" s="60"/>
      <c r="C3193" s="59"/>
    </row>
    <row r="3194" spans="1:3">
      <c r="A3194" s="61"/>
      <c r="B3194" s="60"/>
      <c r="C3194" s="59"/>
    </row>
    <row r="3195" spans="1:3">
      <c r="A3195" s="61"/>
      <c r="B3195" s="60"/>
      <c r="C3195" s="59"/>
    </row>
    <row r="3196" spans="1:3">
      <c r="A3196" s="61"/>
      <c r="B3196" s="60"/>
      <c r="C3196" s="59"/>
    </row>
    <row r="3197" spans="1:3">
      <c r="A3197" s="61"/>
      <c r="B3197" s="60"/>
      <c r="C3197" s="59"/>
    </row>
    <row r="3198" spans="1:3">
      <c r="A3198" s="61"/>
      <c r="B3198" s="60"/>
      <c r="C3198" s="59"/>
    </row>
    <row r="3199" spans="1:3">
      <c r="A3199" s="61"/>
      <c r="B3199" s="60"/>
      <c r="C3199" s="59"/>
    </row>
    <row r="3200" spans="1:3">
      <c r="A3200" s="61"/>
      <c r="B3200" s="60"/>
      <c r="C3200" s="59"/>
    </row>
    <row r="3201" spans="1:3">
      <c r="A3201" s="61"/>
      <c r="B3201" s="60"/>
      <c r="C3201" s="59"/>
    </row>
    <row r="3202" spans="1:3">
      <c r="A3202" s="61"/>
      <c r="B3202" s="60"/>
      <c r="C3202" s="59"/>
    </row>
    <row r="3203" spans="1:3">
      <c r="A3203" s="61"/>
      <c r="B3203" s="60"/>
      <c r="C3203" s="59"/>
    </row>
    <row r="3204" spans="1:3">
      <c r="A3204" s="61"/>
      <c r="B3204" s="60"/>
      <c r="C3204" s="59"/>
    </row>
    <row r="3205" spans="1:3">
      <c r="A3205" s="61"/>
      <c r="B3205" s="60"/>
      <c r="C3205" s="59"/>
    </row>
    <row r="3206" spans="1:3">
      <c r="A3206" s="61"/>
      <c r="B3206" s="60"/>
      <c r="C3206" s="59"/>
    </row>
    <row r="3207" spans="1:3">
      <c r="A3207" s="61"/>
      <c r="B3207" s="60"/>
      <c r="C3207" s="59"/>
    </row>
    <row r="3208" spans="1:3">
      <c r="A3208" s="61"/>
      <c r="B3208" s="60"/>
      <c r="C3208" s="59"/>
    </row>
    <row r="3209" spans="1:3">
      <c r="A3209" s="61"/>
      <c r="B3209" s="60"/>
      <c r="C3209" s="59"/>
    </row>
    <row r="3210" spans="1:3">
      <c r="A3210" s="61"/>
      <c r="B3210" s="60"/>
      <c r="C3210" s="59"/>
    </row>
    <row r="3211" spans="1:3">
      <c r="A3211" s="61"/>
      <c r="B3211" s="60"/>
      <c r="C3211" s="59"/>
    </row>
    <row r="3212" spans="1:3">
      <c r="A3212" s="61"/>
      <c r="B3212" s="60"/>
      <c r="C3212" s="59"/>
    </row>
    <row r="3213" spans="1:3">
      <c r="A3213" s="61"/>
      <c r="B3213" s="60"/>
      <c r="C3213" s="59"/>
    </row>
    <row r="3214" spans="1:3">
      <c r="A3214" s="61"/>
      <c r="B3214" s="60"/>
      <c r="C3214" s="59"/>
    </row>
    <row r="3215" spans="1:3">
      <c r="A3215" s="61"/>
      <c r="B3215" s="60"/>
      <c r="C3215" s="59"/>
    </row>
    <row r="3216" spans="1:3">
      <c r="A3216" s="61"/>
      <c r="B3216" s="60"/>
      <c r="C3216" s="59"/>
    </row>
    <row r="3217" spans="1:3">
      <c r="A3217" s="61"/>
      <c r="B3217" s="60"/>
      <c r="C3217" s="59"/>
    </row>
    <row r="3218" spans="1:3">
      <c r="A3218" s="61"/>
      <c r="B3218" s="60"/>
      <c r="C3218" s="59"/>
    </row>
    <row r="3219" spans="1:3">
      <c r="A3219" s="61"/>
      <c r="B3219" s="60"/>
      <c r="C3219" s="59"/>
    </row>
    <row r="3220" spans="1:3">
      <c r="A3220" s="61"/>
      <c r="B3220" s="60"/>
      <c r="C3220" s="59"/>
    </row>
    <row r="3221" spans="1:3">
      <c r="A3221" s="61"/>
      <c r="B3221" s="60"/>
      <c r="C3221" s="59"/>
    </row>
    <row r="3222" spans="1:3">
      <c r="A3222" s="61"/>
      <c r="B3222" s="60"/>
      <c r="C3222" s="59"/>
    </row>
    <row r="3223" spans="1:3">
      <c r="A3223" s="61"/>
      <c r="B3223" s="60"/>
      <c r="C3223" s="59"/>
    </row>
    <row r="3224" spans="1:3">
      <c r="A3224" s="61"/>
      <c r="B3224" s="60"/>
      <c r="C3224" s="59"/>
    </row>
    <row r="3225" spans="1:3">
      <c r="A3225" s="61"/>
      <c r="B3225" s="60"/>
      <c r="C3225" s="59"/>
    </row>
    <row r="3226" spans="1:3">
      <c r="A3226" s="61"/>
      <c r="B3226" s="60"/>
      <c r="C3226" s="59"/>
    </row>
    <row r="3227" spans="1:3">
      <c r="A3227" s="61"/>
      <c r="B3227" s="60"/>
      <c r="C3227" s="59"/>
    </row>
    <row r="3228" spans="1:3">
      <c r="A3228" s="61"/>
      <c r="B3228" s="60"/>
      <c r="C3228" s="59"/>
    </row>
    <row r="3229" spans="1:3">
      <c r="A3229" s="61"/>
      <c r="B3229" s="60"/>
      <c r="C3229" s="59"/>
    </row>
    <row r="3230" spans="1:3">
      <c r="A3230" s="61"/>
      <c r="B3230" s="60"/>
      <c r="C3230" s="59"/>
    </row>
    <row r="3231" spans="1:3">
      <c r="A3231" s="61"/>
      <c r="B3231" s="60"/>
      <c r="C3231" s="59"/>
    </row>
    <row r="3232" spans="1:3">
      <c r="A3232" s="61"/>
      <c r="B3232" s="60"/>
      <c r="C3232" s="59"/>
    </row>
    <row r="3233" spans="1:3">
      <c r="A3233" s="61"/>
      <c r="B3233" s="60"/>
      <c r="C3233" s="59"/>
    </row>
    <row r="3234" spans="1:3">
      <c r="A3234" s="61"/>
      <c r="B3234" s="60"/>
      <c r="C3234" s="59"/>
    </row>
    <row r="3235" spans="1:3">
      <c r="A3235" s="61"/>
      <c r="B3235" s="60"/>
      <c r="C3235" s="59"/>
    </row>
    <row r="3236" spans="1:3">
      <c r="A3236" s="61"/>
      <c r="B3236" s="60"/>
      <c r="C3236" s="59"/>
    </row>
    <row r="3237" spans="1:3">
      <c r="A3237" s="61"/>
      <c r="B3237" s="60"/>
      <c r="C3237" s="59"/>
    </row>
    <row r="3238" spans="1:3">
      <c r="A3238" s="61"/>
      <c r="B3238" s="60"/>
      <c r="C3238" s="59"/>
    </row>
    <row r="3239" spans="1:3">
      <c r="A3239" s="61"/>
      <c r="B3239" s="60"/>
      <c r="C3239" s="59"/>
    </row>
    <row r="3240" spans="1:3">
      <c r="A3240" s="61"/>
      <c r="B3240" s="60"/>
      <c r="C3240" s="59"/>
    </row>
    <row r="3241" spans="1:3">
      <c r="A3241" s="61"/>
      <c r="B3241" s="60"/>
      <c r="C3241" s="59"/>
    </row>
    <row r="3242" spans="1:3">
      <c r="A3242" s="61"/>
      <c r="B3242" s="60"/>
      <c r="C3242" s="59"/>
    </row>
    <row r="3243" spans="1:3">
      <c r="A3243" s="61"/>
      <c r="B3243" s="60"/>
      <c r="C3243" s="59"/>
    </row>
    <row r="3244" spans="1:3">
      <c r="A3244" s="61"/>
      <c r="B3244" s="60"/>
      <c r="C3244" s="59"/>
    </row>
    <row r="3245" spans="1:3">
      <c r="A3245" s="61"/>
      <c r="B3245" s="60"/>
      <c r="C3245" s="59"/>
    </row>
    <row r="3246" spans="1:3">
      <c r="A3246" s="61"/>
      <c r="B3246" s="60"/>
      <c r="C3246" s="59"/>
    </row>
    <row r="3247" spans="1:3">
      <c r="A3247" s="61"/>
      <c r="B3247" s="60"/>
      <c r="C3247" s="59"/>
    </row>
    <row r="3248" spans="1:3">
      <c r="A3248" s="61"/>
      <c r="B3248" s="60"/>
      <c r="C3248" s="59"/>
    </row>
    <row r="3249" spans="1:3">
      <c r="A3249" s="61"/>
      <c r="B3249" s="60"/>
      <c r="C3249" s="59"/>
    </row>
    <row r="3250" spans="1:3">
      <c r="A3250" s="61"/>
      <c r="B3250" s="60"/>
      <c r="C3250" s="59"/>
    </row>
    <row r="3251" spans="1:3">
      <c r="A3251" s="61"/>
      <c r="B3251" s="60"/>
      <c r="C3251" s="59"/>
    </row>
    <row r="3252" spans="1:3">
      <c r="A3252" s="61"/>
      <c r="B3252" s="60"/>
      <c r="C3252" s="59"/>
    </row>
    <row r="3253" spans="1:3">
      <c r="A3253" s="61"/>
      <c r="B3253" s="60"/>
      <c r="C3253" s="59"/>
    </row>
    <row r="3254" spans="1:3">
      <c r="A3254" s="61"/>
      <c r="B3254" s="60"/>
      <c r="C3254" s="59"/>
    </row>
    <row r="3255" spans="1:3">
      <c r="A3255" s="61"/>
      <c r="B3255" s="60"/>
      <c r="C3255" s="59"/>
    </row>
    <row r="3256" spans="1:3">
      <c r="A3256" s="61"/>
      <c r="B3256" s="60"/>
      <c r="C3256" s="59"/>
    </row>
    <row r="3257" spans="1:3">
      <c r="A3257" s="61"/>
      <c r="B3257" s="60"/>
      <c r="C3257" s="59"/>
    </row>
    <row r="3258" spans="1:3">
      <c r="A3258" s="61"/>
      <c r="B3258" s="60"/>
      <c r="C3258" s="59"/>
    </row>
    <row r="3259" spans="1:3">
      <c r="A3259" s="61"/>
      <c r="B3259" s="60"/>
      <c r="C3259" s="59"/>
    </row>
    <row r="3260" spans="1:3">
      <c r="A3260" s="61"/>
      <c r="B3260" s="60"/>
      <c r="C3260" s="59"/>
    </row>
    <row r="3261" spans="1:3">
      <c r="A3261" s="61"/>
      <c r="B3261" s="60"/>
      <c r="C3261" s="59"/>
    </row>
    <row r="3262" spans="1:3">
      <c r="A3262" s="61"/>
      <c r="B3262" s="60"/>
      <c r="C3262" s="59"/>
    </row>
    <row r="3263" spans="1:3">
      <c r="A3263" s="61"/>
      <c r="B3263" s="60"/>
      <c r="C3263" s="59"/>
    </row>
    <row r="3264" spans="1:3">
      <c r="A3264" s="61"/>
      <c r="B3264" s="60"/>
      <c r="C3264" s="59"/>
    </row>
    <row r="3265" spans="1:3">
      <c r="A3265" s="61"/>
      <c r="B3265" s="60"/>
      <c r="C3265" s="59"/>
    </row>
    <row r="3266" spans="1:3">
      <c r="A3266" s="61"/>
      <c r="B3266" s="60"/>
      <c r="C3266" s="59"/>
    </row>
    <row r="3267" spans="1:3">
      <c r="A3267" s="61"/>
      <c r="B3267" s="60"/>
      <c r="C3267" s="59"/>
    </row>
    <row r="3268" spans="1:3">
      <c r="A3268" s="61"/>
      <c r="B3268" s="60"/>
      <c r="C3268" s="59"/>
    </row>
    <row r="3269" spans="1:3">
      <c r="A3269" s="61"/>
      <c r="B3269" s="60"/>
      <c r="C3269" s="59"/>
    </row>
    <row r="3270" spans="1:3">
      <c r="A3270" s="61"/>
      <c r="B3270" s="60"/>
      <c r="C3270" s="59"/>
    </row>
    <row r="3271" spans="1:3">
      <c r="A3271" s="61"/>
      <c r="B3271" s="60"/>
      <c r="C3271" s="59"/>
    </row>
    <row r="3272" spans="1:3">
      <c r="A3272" s="61"/>
      <c r="B3272" s="60"/>
      <c r="C3272" s="59"/>
    </row>
    <row r="3273" spans="1:3">
      <c r="A3273" s="61"/>
      <c r="B3273" s="60"/>
      <c r="C3273" s="59"/>
    </row>
    <row r="3274" spans="1:3">
      <c r="A3274" s="61"/>
      <c r="B3274" s="60"/>
      <c r="C3274" s="59"/>
    </row>
    <row r="3275" spans="1:3">
      <c r="A3275" s="61"/>
      <c r="B3275" s="60"/>
      <c r="C3275" s="59"/>
    </row>
    <row r="3276" spans="1:3">
      <c r="A3276" s="61"/>
      <c r="B3276" s="60"/>
      <c r="C3276" s="59"/>
    </row>
    <row r="3277" spans="1:3">
      <c r="A3277" s="61"/>
      <c r="B3277" s="60"/>
      <c r="C3277" s="59"/>
    </row>
    <row r="3278" spans="1:3">
      <c r="A3278" s="61"/>
      <c r="B3278" s="60"/>
      <c r="C3278" s="59"/>
    </row>
    <row r="3279" spans="1:3">
      <c r="A3279" s="61"/>
      <c r="B3279" s="60"/>
      <c r="C3279" s="59"/>
    </row>
    <row r="3280" spans="1:3">
      <c r="A3280" s="61"/>
      <c r="B3280" s="60"/>
      <c r="C3280" s="59"/>
    </row>
    <row r="3281" spans="1:3">
      <c r="A3281" s="61"/>
      <c r="B3281" s="60"/>
      <c r="C3281" s="59"/>
    </row>
    <row r="3282" spans="1:3">
      <c r="A3282" s="61"/>
      <c r="B3282" s="60"/>
      <c r="C3282" s="59"/>
    </row>
    <row r="3283" spans="1:3">
      <c r="A3283" s="61"/>
      <c r="B3283" s="60"/>
      <c r="C3283" s="59"/>
    </row>
    <row r="3284" spans="1:3">
      <c r="A3284" s="61"/>
      <c r="B3284" s="60"/>
      <c r="C3284" s="59"/>
    </row>
    <row r="3285" spans="1:3">
      <c r="A3285" s="61"/>
      <c r="B3285" s="60"/>
      <c r="C3285" s="59"/>
    </row>
    <row r="3286" spans="1:3">
      <c r="A3286" s="61"/>
      <c r="B3286" s="60"/>
      <c r="C3286" s="59"/>
    </row>
    <row r="3287" spans="1:3">
      <c r="A3287" s="61"/>
      <c r="B3287" s="60"/>
      <c r="C3287" s="59"/>
    </row>
    <row r="3288" spans="1:3">
      <c r="A3288" s="61"/>
      <c r="B3288" s="60"/>
      <c r="C3288" s="59"/>
    </row>
    <row r="3289" spans="1:3">
      <c r="A3289" s="61"/>
      <c r="B3289" s="60"/>
      <c r="C3289" s="59"/>
    </row>
    <row r="3290" spans="1:3">
      <c r="A3290" s="61"/>
      <c r="B3290" s="60"/>
      <c r="C3290" s="59"/>
    </row>
    <row r="3291" spans="1:3">
      <c r="A3291" s="61"/>
      <c r="B3291" s="60"/>
      <c r="C3291" s="59"/>
    </row>
    <row r="3292" spans="1:3">
      <c r="A3292" s="61"/>
      <c r="B3292" s="60"/>
      <c r="C3292" s="59"/>
    </row>
    <row r="3293" spans="1:3">
      <c r="A3293" s="61"/>
      <c r="B3293" s="60"/>
      <c r="C3293" s="59"/>
    </row>
    <row r="3294" spans="1:3">
      <c r="A3294" s="61"/>
      <c r="B3294" s="60"/>
      <c r="C3294" s="59"/>
    </row>
    <row r="3295" spans="1:3">
      <c r="A3295" s="61"/>
      <c r="B3295" s="60"/>
      <c r="C3295" s="59"/>
    </row>
    <row r="3296" spans="1:3">
      <c r="A3296" s="61"/>
      <c r="B3296" s="60"/>
      <c r="C3296" s="59"/>
    </row>
    <row r="3297" spans="1:3">
      <c r="A3297" s="61"/>
      <c r="B3297" s="60"/>
      <c r="C3297" s="59"/>
    </row>
    <row r="3298" spans="1:3">
      <c r="A3298" s="61"/>
      <c r="B3298" s="60"/>
      <c r="C3298" s="59"/>
    </row>
    <row r="3299" spans="1:3">
      <c r="A3299" s="61"/>
      <c r="B3299" s="60"/>
      <c r="C3299" s="59"/>
    </row>
    <row r="3300" spans="1:3">
      <c r="A3300" s="61"/>
      <c r="B3300" s="60"/>
      <c r="C3300" s="59"/>
    </row>
    <row r="3301" spans="1:3">
      <c r="A3301" s="61"/>
      <c r="B3301" s="60"/>
      <c r="C3301" s="59"/>
    </row>
    <row r="3302" spans="1:3">
      <c r="A3302" s="61"/>
      <c r="B3302" s="60"/>
      <c r="C3302" s="59"/>
    </row>
    <row r="3303" spans="1:3">
      <c r="A3303" s="61"/>
      <c r="B3303" s="60"/>
      <c r="C3303" s="59"/>
    </row>
    <row r="3304" spans="1:3">
      <c r="A3304" s="61"/>
      <c r="B3304" s="60"/>
      <c r="C3304" s="59"/>
    </row>
    <row r="3305" spans="1:3">
      <c r="A3305" s="61"/>
      <c r="B3305" s="60"/>
      <c r="C3305" s="59"/>
    </row>
    <row r="3306" spans="1:3">
      <c r="A3306" s="61"/>
      <c r="B3306" s="60"/>
      <c r="C3306" s="59"/>
    </row>
    <row r="3307" spans="1:3">
      <c r="A3307" s="61"/>
      <c r="B3307" s="60"/>
      <c r="C3307" s="59"/>
    </row>
    <row r="3308" spans="1:3">
      <c r="A3308" s="61"/>
      <c r="B3308" s="60"/>
      <c r="C3308" s="59"/>
    </row>
    <row r="3309" spans="1:3">
      <c r="A3309" s="61"/>
      <c r="B3309" s="60"/>
      <c r="C3309" s="59"/>
    </row>
    <row r="3310" spans="1:3">
      <c r="A3310" s="61"/>
      <c r="B3310" s="60"/>
      <c r="C3310" s="59"/>
    </row>
    <row r="3311" spans="1:3">
      <c r="A3311" s="61"/>
      <c r="B3311" s="60"/>
      <c r="C3311" s="59"/>
    </row>
    <row r="3312" spans="1:3">
      <c r="A3312" s="61"/>
      <c r="B3312" s="60"/>
      <c r="C3312" s="59"/>
    </row>
    <row r="3313" spans="1:3">
      <c r="A3313" s="61"/>
      <c r="B3313" s="60"/>
      <c r="C3313" s="59"/>
    </row>
    <row r="3314" spans="1:3">
      <c r="A3314" s="61"/>
      <c r="B3314" s="60"/>
      <c r="C3314" s="59"/>
    </row>
    <row r="3315" spans="1:3">
      <c r="A3315" s="61"/>
      <c r="B3315" s="60"/>
      <c r="C3315" s="59"/>
    </row>
    <row r="3316" spans="1:3">
      <c r="A3316" s="61"/>
      <c r="B3316" s="60"/>
      <c r="C3316" s="59"/>
    </row>
    <row r="3317" spans="1:3">
      <c r="A3317" s="61"/>
      <c r="B3317" s="60"/>
      <c r="C3317" s="59"/>
    </row>
    <row r="3318" spans="1:3">
      <c r="A3318" s="61"/>
      <c r="B3318" s="60"/>
      <c r="C3318" s="59"/>
    </row>
    <row r="3319" spans="1:3">
      <c r="A3319" s="61"/>
      <c r="B3319" s="60"/>
      <c r="C3319" s="59"/>
    </row>
    <row r="3320" spans="1:3">
      <c r="A3320" s="61"/>
      <c r="B3320" s="60"/>
      <c r="C3320" s="59"/>
    </row>
    <row r="3321" spans="1:3">
      <c r="A3321" s="61"/>
      <c r="B3321" s="60"/>
      <c r="C3321" s="59"/>
    </row>
    <row r="3322" spans="1:3">
      <c r="A3322" s="61"/>
      <c r="B3322" s="60"/>
      <c r="C3322" s="59"/>
    </row>
    <row r="3323" spans="1:3">
      <c r="A3323" s="61"/>
      <c r="B3323" s="60"/>
      <c r="C3323" s="59"/>
    </row>
    <row r="3324" spans="1:3">
      <c r="A3324" s="61"/>
      <c r="B3324" s="60"/>
      <c r="C3324" s="59"/>
    </row>
    <row r="3325" spans="1:3">
      <c r="A3325" s="61"/>
      <c r="B3325" s="60"/>
      <c r="C3325" s="59"/>
    </row>
    <row r="3326" spans="1:3">
      <c r="A3326" s="61"/>
      <c r="B3326" s="60"/>
      <c r="C3326" s="59"/>
    </row>
    <row r="3327" spans="1:3">
      <c r="A3327" s="61"/>
      <c r="B3327" s="60"/>
      <c r="C3327" s="59"/>
    </row>
    <row r="3328" spans="1:3">
      <c r="A3328" s="61"/>
      <c r="B3328" s="60"/>
      <c r="C3328" s="59"/>
    </row>
    <row r="3329" spans="1:3">
      <c r="A3329" s="61"/>
      <c r="B3329" s="60"/>
      <c r="C3329" s="59"/>
    </row>
    <row r="3330" spans="1:3">
      <c r="A3330" s="61"/>
      <c r="B3330" s="60"/>
      <c r="C3330" s="59"/>
    </row>
    <row r="3331" spans="1:3">
      <c r="A3331" s="61"/>
      <c r="B3331" s="60"/>
      <c r="C3331" s="59"/>
    </row>
    <row r="3332" spans="1:3">
      <c r="A3332" s="61"/>
      <c r="B3332" s="60"/>
      <c r="C3332" s="59"/>
    </row>
    <row r="3333" spans="1:3">
      <c r="A3333" s="61"/>
      <c r="B3333" s="60"/>
      <c r="C3333" s="59"/>
    </row>
    <row r="3334" spans="1:3">
      <c r="A3334" s="61"/>
      <c r="B3334" s="60"/>
      <c r="C3334" s="59"/>
    </row>
    <row r="3335" spans="1:3">
      <c r="A3335" s="61"/>
      <c r="B3335" s="60"/>
      <c r="C3335" s="59"/>
    </row>
    <row r="3336" spans="1:3">
      <c r="A3336" s="61"/>
      <c r="B3336" s="60"/>
      <c r="C3336" s="59"/>
    </row>
    <row r="3337" spans="1:3">
      <c r="A3337" s="61"/>
      <c r="B3337" s="60"/>
      <c r="C3337" s="59"/>
    </row>
    <row r="3338" spans="1:3">
      <c r="A3338" s="61"/>
      <c r="B3338" s="60"/>
      <c r="C3338" s="59"/>
    </row>
    <row r="3339" spans="1:3">
      <c r="A3339" s="61"/>
      <c r="B3339" s="60"/>
      <c r="C3339" s="59"/>
    </row>
    <row r="3340" spans="1:3">
      <c r="A3340" s="61"/>
      <c r="B3340" s="60"/>
      <c r="C3340" s="59"/>
    </row>
    <row r="3341" spans="1:3">
      <c r="A3341" s="61"/>
      <c r="B3341" s="60"/>
      <c r="C3341" s="59"/>
    </row>
    <row r="3342" spans="1:3">
      <c r="A3342" s="61"/>
      <c r="B3342" s="60"/>
      <c r="C3342" s="59"/>
    </row>
    <row r="3343" spans="1:3">
      <c r="A3343" s="61"/>
      <c r="B3343" s="60"/>
      <c r="C3343" s="59"/>
    </row>
    <row r="3344" spans="1:3">
      <c r="A3344" s="61"/>
      <c r="B3344" s="60"/>
      <c r="C3344" s="59"/>
    </row>
    <row r="3345" spans="1:3">
      <c r="A3345" s="61"/>
      <c r="B3345" s="60"/>
      <c r="C3345" s="59"/>
    </row>
    <row r="3346" spans="1:3">
      <c r="A3346" s="61"/>
      <c r="B3346" s="60"/>
      <c r="C3346" s="59"/>
    </row>
    <row r="3347" spans="1:3">
      <c r="A3347" s="61"/>
      <c r="B3347" s="60"/>
      <c r="C3347" s="59"/>
    </row>
    <row r="3348" spans="1:3">
      <c r="A3348" s="61"/>
      <c r="B3348" s="60"/>
      <c r="C3348" s="59"/>
    </row>
    <row r="3349" spans="1:3">
      <c r="A3349" s="61"/>
      <c r="B3349" s="60"/>
      <c r="C3349" s="59"/>
    </row>
    <row r="3350" spans="1:3">
      <c r="A3350" s="61"/>
      <c r="B3350" s="60"/>
      <c r="C3350" s="59"/>
    </row>
    <row r="3351" spans="1:3">
      <c r="A3351" s="61"/>
      <c r="B3351" s="60"/>
      <c r="C3351" s="59"/>
    </row>
    <row r="3352" spans="1:3">
      <c r="A3352" s="61"/>
      <c r="B3352" s="60"/>
      <c r="C3352" s="59"/>
    </row>
    <row r="3353" spans="1:3">
      <c r="A3353" s="61"/>
      <c r="B3353" s="60"/>
      <c r="C3353" s="59"/>
    </row>
    <row r="3354" spans="1:3">
      <c r="A3354" s="61"/>
      <c r="B3354" s="60"/>
      <c r="C3354" s="59"/>
    </row>
    <row r="3355" spans="1:3">
      <c r="A3355" s="61"/>
      <c r="B3355" s="60"/>
      <c r="C3355" s="59"/>
    </row>
    <row r="3356" spans="1:3">
      <c r="A3356" s="61"/>
      <c r="B3356" s="60"/>
      <c r="C3356" s="59"/>
    </row>
    <row r="3357" spans="1:3">
      <c r="A3357" s="61"/>
      <c r="B3357" s="60"/>
      <c r="C3357" s="59"/>
    </row>
    <row r="3358" spans="1:3">
      <c r="A3358" s="61"/>
      <c r="B3358" s="60"/>
      <c r="C3358" s="59"/>
    </row>
    <row r="3359" spans="1:3">
      <c r="A3359" s="61"/>
      <c r="B3359" s="60"/>
      <c r="C3359" s="59"/>
    </row>
    <row r="3360" spans="1:3">
      <c r="A3360" s="61"/>
      <c r="B3360" s="60"/>
      <c r="C3360" s="59"/>
    </row>
    <row r="3361" spans="1:3">
      <c r="A3361" s="61"/>
      <c r="B3361" s="60"/>
      <c r="C3361" s="59"/>
    </row>
    <row r="3362" spans="1:3">
      <c r="A3362" s="61"/>
      <c r="B3362" s="60"/>
      <c r="C3362" s="59"/>
    </row>
    <row r="3363" spans="1:3">
      <c r="A3363" s="61"/>
      <c r="B3363" s="60"/>
      <c r="C3363" s="59"/>
    </row>
    <row r="3364" spans="1:3">
      <c r="A3364" s="61"/>
      <c r="B3364" s="60"/>
      <c r="C3364" s="59"/>
    </row>
    <row r="3365" spans="1:3">
      <c r="A3365" s="61"/>
      <c r="B3365" s="60"/>
      <c r="C3365" s="59"/>
    </row>
    <row r="3366" spans="1:3">
      <c r="A3366" s="61"/>
      <c r="B3366" s="60"/>
      <c r="C3366" s="59"/>
    </row>
    <row r="3367" spans="1:3">
      <c r="A3367" s="61"/>
      <c r="B3367" s="60"/>
      <c r="C3367" s="59"/>
    </row>
    <row r="3368" spans="1:3">
      <c r="A3368" s="61"/>
      <c r="B3368" s="60"/>
      <c r="C3368" s="59"/>
    </row>
    <row r="3369" spans="1:3">
      <c r="A3369" s="61"/>
      <c r="B3369" s="60"/>
      <c r="C3369" s="59"/>
    </row>
    <row r="3370" spans="1:3">
      <c r="A3370" s="61"/>
      <c r="B3370" s="60"/>
      <c r="C3370" s="59"/>
    </row>
    <row r="3371" spans="1:3">
      <c r="A3371" s="61"/>
      <c r="B3371" s="60"/>
      <c r="C3371" s="59"/>
    </row>
    <row r="3372" spans="1:3">
      <c r="A3372" s="61"/>
      <c r="B3372" s="60"/>
      <c r="C3372" s="59"/>
    </row>
    <row r="3373" spans="1:3">
      <c r="A3373" s="61"/>
      <c r="B3373" s="60"/>
      <c r="C3373" s="59"/>
    </row>
    <row r="3374" spans="1:3">
      <c r="A3374" s="61"/>
      <c r="B3374" s="60"/>
      <c r="C3374" s="59"/>
    </row>
    <row r="3375" spans="1:3">
      <c r="A3375" s="61"/>
      <c r="B3375" s="60"/>
      <c r="C3375" s="59"/>
    </row>
    <row r="3376" spans="1:3">
      <c r="A3376" s="61"/>
      <c r="B3376" s="60"/>
      <c r="C3376" s="59"/>
    </row>
    <row r="3377" spans="1:3">
      <c r="A3377" s="61"/>
      <c r="B3377" s="60"/>
      <c r="C3377" s="59"/>
    </row>
    <row r="3378" spans="1:3">
      <c r="A3378" s="61"/>
      <c r="B3378" s="60"/>
      <c r="C3378" s="59"/>
    </row>
    <row r="3379" spans="1:3">
      <c r="A3379" s="61"/>
      <c r="B3379" s="60"/>
      <c r="C3379" s="59"/>
    </row>
    <row r="3380" spans="1:3">
      <c r="A3380" s="61"/>
      <c r="B3380" s="60"/>
      <c r="C3380" s="59"/>
    </row>
    <row r="3381" spans="1:3">
      <c r="A3381" s="61"/>
      <c r="B3381" s="60"/>
      <c r="C3381" s="59"/>
    </row>
    <row r="3382" spans="1:3">
      <c r="A3382" s="61"/>
      <c r="B3382" s="60"/>
      <c r="C3382" s="59"/>
    </row>
    <row r="3383" spans="1:3">
      <c r="A3383" s="61"/>
      <c r="B3383" s="60"/>
      <c r="C3383" s="59"/>
    </row>
    <row r="3384" spans="1:3">
      <c r="A3384" s="61"/>
      <c r="B3384" s="60"/>
      <c r="C3384" s="59"/>
    </row>
    <row r="3385" spans="1:3">
      <c r="A3385" s="61"/>
      <c r="B3385" s="60"/>
      <c r="C3385" s="59"/>
    </row>
    <row r="3386" spans="1:3">
      <c r="A3386" s="61"/>
      <c r="B3386" s="60"/>
      <c r="C3386" s="59"/>
    </row>
    <row r="3387" spans="1:3">
      <c r="A3387" s="61"/>
      <c r="B3387" s="60"/>
      <c r="C3387" s="59"/>
    </row>
    <row r="3388" spans="1:3">
      <c r="A3388" s="61"/>
      <c r="B3388" s="60"/>
      <c r="C3388" s="59"/>
    </row>
    <row r="3389" spans="1:3">
      <c r="A3389" s="61"/>
      <c r="B3389" s="60"/>
      <c r="C3389" s="59"/>
    </row>
    <row r="3390" spans="1:3">
      <c r="A3390" s="61"/>
      <c r="B3390" s="60"/>
      <c r="C3390" s="59"/>
    </row>
    <row r="3391" spans="1:3">
      <c r="A3391" s="61"/>
      <c r="B3391" s="60"/>
      <c r="C3391" s="59"/>
    </row>
    <row r="3392" spans="1:3">
      <c r="A3392" s="61"/>
      <c r="B3392" s="60"/>
      <c r="C3392" s="59"/>
    </row>
    <row r="3393" spans="1:3">
      <c r="A3393" s="61"/>
      <c r="B3393" s="60"/>
      <c r="C3393" s="59"/>
    </row>
    <row r="3394" spans="1:3">
      <c r="A3394" s="61"/>
      <c r="B3394" s="60"/>
      <c r="C3394" s="59"/>
    </row>
    <row r="3395" spans="1:3">
      <c r="A3395" s="61"/>
      <c r="B3395" s="60"/>
      <c r="C3395" s="59"/>
    </row>
    <row r="3396" spans="1:3">
      <c r="A3396" s="61"/>
      <c r="B3396" s="60"/>
      <c r="C3396" s="59"/>
    </row>
    <row r="3397" spans="1:3">
      <c r="A3397" s="61"/>
      <c r="B3397" s="60"/>
      <c r="C3397" s="59"/>
    </row>
    <row r="3398" spans="1:3">
      <c r="A3398" s="61"/>
      <c r="B3398" s="60"/>
      <c r="C3398" s="59"/>
    </row>
    <row r="3399" spans="1:3">
      <c r="A3399" s="61"/>
      <c r="B3399" s="60"/>
      <c r="C3399" s="59"/>
    </row>
    <row r="3400" spans="1:3">
      <c r="A3400" s="61"/>
      <c r="B3400" s="60"/>
      <c r="C3400" s="59"/>
    </row>
    <row r="3401" spans="1:3">
      <c r="A3401" s="61"/>
      <c r="B3401" s="60"/>
      <c r="C3401" s="59"/>
    </row>
    <row r="3402" spans="1:3">
      <c r="A3402" s="61"/>
      <c r="B3402" s="60"/>
      <c r="C3402" s="59"/>
    </row>
    <row r="3403" spans="1:3">
      <c r="A3403" s="61"/>
      <c r="B3403" s="60"/>
      <c r="C3403" s="59"/>
    </row>
    <row r="3404" spans="1:3">
      <c r="A3404" s="61"/>
      <c r="B3404" s="60"/>
      <c r="C3404" s="59"/>
    </row>
    <row r="3405" spans="1:3">
      <c r="A3405" s="61"/>
      <c r="B3405" s="60"/>
      <c r="C3405" s="59"/>
    </row>
    <row r="3406" spans="1:3">
      <c r="A3406" s="61"/>
      <c r="B3406" s="60"/>
      <c r="C3406" s="59"/>
    </row>
    <row r="3407" spans="1:3">
      <c r="A3407" s="61"/>
      <c r="B3407" s="60"/>
      <c r="C3407" s="59"/>
    </row>
    <row r="3408" spans="1:3">
      <c r="A3408" s="61"/>
      <c r="B3408" s="60"/>
      <c r="C3408" s="59"/>
    </row>
    <row r="3409" spans="1:3">
      <c r="A3409" s="61"/>
      <c r="B3409" s="60"/>
      <c r="C3409" s="59"/>
    </row>
    <row r="3410" spans="1:3">
      <c r="A3410" s="61"/>
      <c r="B3410" s="60"/>
      <c r="C3410" s="59"/>
    </row>
    <row r="3411" spans="1:3">
      <c r="A3411" s="61"/>
      <c r="B3411" s="60"/>
      <c r="C3411" s="59"/>
    </row>
    <row r="3412" spans="1:3">
      <c r="A3412" s="61"/>
      <c r="B3412" s="60"/>
      <c r="C3412" s="59"/>
    </row>
    <row r="3413" spans="1:3">
      <c r="A3413" s="61"/>
      <c r="B3413" s="60"/>
      <c r="C3413" s="59"/>
    </row>
    <row r="3414" spans="1:3">
      <c r="A3414" s="61"/>
      <c r="B3414" s="60"/>
      <c r="C3414" s="59"/>
    </row>
    <row r="3415" spans="1:3">
      <c r="A3415" s="61"/>
      <c r="B3415" s="60"/>
      <c r="C3415" s="59"/>
    </row>
    <row r="3416" spans="1:3">
      <c r="A3416" s="61"/>
      <c r="B3416" s="60"/>
      <c r="C3416" s="59"/>
    </row>
    <row r="3417" spans="1:3">
      <c r="A3417" s="61"/>
      <c r="B3417" s="60"/>
      <c r="C3417" s="59"/>
    </row>
    <row r="3418" spans="1:3">
      <c r="A3418" s="61"/>
      <c r="B3418" s="60"/>
      <c r="C3418" s="59"/>
    </row>
    <row r="3419" spans="1:3">
      <c r="A3419" s="61"/>
      <c r="B3419" s="60"/>
      <c r="C3419" s="59"/>
    </row>
    <row r="3420" spans="1:3">
      <c r="A3420" s="61"/>
      <c r="B3420" s="60"/>
      <c r="C3420" s="59"/>
    </row>
    <row r="3421" spans="1:3">
      <c r="A3421" s="61"/>
      <c r="B3421" s="60"/>
      <c r="C3421" s="59"/>
    </row>
    <row r="3422" spans="1:3">
      <c r="A3422" s="61"/>
      <c r="B3422" s="60"/>
      <c r="C3422" s="59"/>
    </row>
    <row r="3423" spans="1:3">
      <c r="A3423" s="61"/>
      <c r="B3423" s="60"/>
      <c r="C3423" s="59"/>
    </row>
    <row r="3424" spans="1:3">
      <c r="A3424" s="61"/>
      <c r="B3424" s="60"/>
      <c r="C3424" s="59"/>
    </row>
    <row r="3425" spans="1:3">
      <c r="A3425" s="61"/>
      <c r="B3425" s="60"/>
      <c r="C3425" s="59"/>
    </row>
    <row r="3426" spans="1:3">
      <c r="A3426" s="61"/>
      <c r="B3426" s="60"/>
      <c r="C3426" s="59"/>
    </row>
    <row r="3427" spans="1:3">
      <c r="A3427" s="61"/>
      <c r="B3427" s="60"/>
      <c r="C3427" s="59"/>
    </row>
    <row r="3428" spans="1:3">
      <c r="A3428" s="61"/>
      <c r="B3428" s="60"/>
      <c r="C3428" s="59"/>
    </row>
    <row r="3429" spans="1:3">
      <c r="A3429" s="61"/>
      <c r="B3429" s="60"/>
      <c r="C3429" s="59"/>
    </row>
    <row r="3430" spans="1:3">
      <c r="A3430" s="61"/>
      <c r="B3430" s="60"/>
      <c r="C3430" s="59"/>
    </row>
    <row r="3431" spans="1:3">
      <c r="A3431" s="61"/>
      <c r="B3431" s="60"/>
      <c r="C3431" s="59"/>
    </row>
    <row r="3432" spans="1:3">
      <c r="A3432" s="61"/>
      <c r="B3432" s="60"/>
      <c r="C3432" s="59"/>
    </row>
    <row r="3433" spans="1:3">
      <c r="A3433" s="61"/>
      <c r="B3433" s="60"/>
      <c r="C3433" s="59"/>
    </row>
    <row r="3434" spans="1:3">
      <c r="A3434" s="61"/>
      <c r="B3434" s="60"/>
      <c r="C3434" s="59"/>
    </row>
    <row r="3435" spans="1:3">
      <c r="A3435" s="61"/>
      <c r="B3435" s="60"/>
      <c r="C3435" s="59"/>
    </row>
    <row r="3436" spans="1:3">
      <c r="A3436" s="61"/>
      <c r="B3436" s="60"/>
      <c r="C3436" s="59"/>
    </row>
    <row r="3437" spans="1:3">
      <c r="A3437" s="61"/>
      <c r="B3437" s="60"/>
      <c r="C3437" s="59"/>
    </row>
    <row r="3438" spans="1:3">
      <c r="A3438" s="61"/>
      <c r="B3438" s="60"/>
      <c r="C3438" s="59"/>
    </row>
    <row r="3439" spans="1:3">
      <c r="A3439" s="61"/>
      <c r="B3439" s="60"/>
      <c r="C3439" s="59"/>
    </row>
    <row r="3440" spans="1:3">
      <c r="A3440" s="61"/>
      <c r="B3440" s="60"/>
      <c r="C3440" s="59"/>
    </row>
    <row r="3441" spans="1:3">
      <c r="A3441" s="61"/>
      <c r="B3441" s="60"/>
      <c r="C3441" s="59"/>
    </row>
    <row r="3442" spans="1:3">
      <c r="A3442" s="61"/>
      <c r="B3442" s="60"/>
      <c r="C3442" s="59"/>
    </row>
    <row r="3443" spans="1:3">
      <c r="A3443" s="61"/>
      <c r="B3443" s="60"/>
      <c r="C3443" s="59"/>
    </row>
    <row r="3444" spans="1:3">
      <c r="A3444" s="61"/>
      <c r="B3444" s="60"/>
      <c r="C3444" s="59"/>
    </row>
    <row r="3445" spans="1:3">
      <c r="A3445" s="61"/>
      <c r="B3445" s="60"/>
      <c r="C3445" s="59"/>
    </row>
    <row r="3446" spans="1:3">
      <c r="A3446" s="61"/>
      <c r="B3446" s="60"/>
      <c r="C3446" s="59"/>
    </row>
    <row r="3447" spans="1:3">
      <c r="A3447" s="61"/>
      <c r="B3447" s="60"/>
      <c r="C3447" s="59"/>
    </row>
    <row r="3448" spans="1:3">
      <c r="A3448" s="61"/>
      <c r="B3448" s="60"/>
      <c r="C3448" s="59"/>
    </row>
    <row r="3449" spans="1:3">
      <c r="A3449" s="61"/>
      <c r="B3449" s="60"/>
      <c r="C3449" s="59"/>
    </row>
    <row r="3450" spans="1:3">
      <c r="A3450" s="61"/>
      <c r="B3450" s="60"/>
      <c r="C3450" s="59"/>
    </row>
    <row r="3451" spans="1:3">
      <c r="A3451" s="61"/>
      <c r="B3451" s="60"/>
      <c r="C3451" s="59"/>
    </row>
    <row r="3452" spans="1:3">
      <c r="A3452" s="61"/>
      <c r="B3452" s="60"/>
      <c r="C3452" s="59"/>
    </row>
    <row r="3453" spans="1:3">
      <c r="A3453" s="61"/>
      <c r="B3453" s="60"/>
      <c r="C3453" s="59"/>
    </row>
    <row r="3454" spans="1:3">
      <c r="A3454" s="61"/>
      <c r="B3454" s="60"/>
      <c r="C3454" s="59"/>
    </row>
    <row r="3455" spans="1:3">
      <c r="A3455" s="61"/>
      <c r="B3455" s="60"/>
      <c r="C3455" s="59"/>
    </row>
    <row r="3456" spans="1:3">
      <c r="A3456" s="61"/>
      <c r="B3456" s="60"/>
      <c r="C3456" s="59"/>
    </row>
    <row r="3457" spans="1:3">
      <c r="A3457" s="61"/>
      <c r="B3457" s="60"/>
      <c r="C3457" s="59"/>
    </row>
    <row r="3458" spans="1:3">
      <c r="A3458" s="61"/>
      <c r="B3458" s="60"/>
      <c r="C3458" s="59"/>
    </row>
    <row r="3459" spans="1:3">
      <c r="A3459" s="61"/>
      <c r="B3459" s="60"/>
      <c r="C3459" s="59"/>
    </row>
    <row r="3460" spans="1:3">
      <c r="A3460" s="61"/>
      <c r="B3460" s="60"/>
      <c r="C3460" s="59"/>
    </row>
    <row r="3461" spans="1:3">
      <c r="A3461" s="61"/>
      <c r="B3461" s="60"/>
      <c r="C3461" s="59"/>
    </row>
    <row r="3462" spans="1:3">
      <c r="A3462" s="61"/>
      <c r="B3462" s="60"/>
      <c r="C3462" s="59"/>
    </row>
    <row r="3463" spans="1:3">
      <c r="A3463" s="61"/>
      <c r="B3463" s="60"/>
      <c r="C3463" s="59"/>
    </row>
    <row r="3464" spans="1:3">
      <c r="A3464" s="61"/>
      <c r="B3464" s="60"/>
      <c r="C3464" s="59"/>
    </row>
    <row r="3465" spans="1:3">
      <c r="A3465" s="61"/>
      <c r="B3465" s="60"/>
      <c r="C3465" s="59"/>
    </row>
    <row r="3466" spans="1:3">
      <c r="A3466" s="61"/>
      <c r="B3466" s="60"/>
      <c r="C3466" s="59"/>
    </row>
    <row r="3467" spans="1:3">
      <c r="A3467" s="61"/>
      <c r="B3467" s="60"/>
      <c r="C3467" s="59"/>
    </row>
    <row r="3468" spans="1:3">
      <c r="A3468" s="61"/>
      <c r="B3468" s="60"/>
      <c r="C3468" s="59"/>
    </row>
    <row r="3469" spans="1:3">
      <c r="A3469" s="61"/>
      <c r="B3469" s="60"/>
      <c r="C3469" s="59"/>
    </row>
    <row r="3470" spans="1:3">
      <c r="A3470" s="61"/>
      <c r="B3470" s="60"/>
      <c r="C3470" s="59"/>
    </row>
    <row r="3471" spans="1:3">
      <c r="A3471" s="61"/>
      <c r="B3471" s="60"/>
      <c r="C3471" s="59"/>
    </row>
    <row r="3472" spans="1:3">
      <c r="A3472" s="61"/>
      <c r="B3472" s="60"/>
      <c r="C3472" s="59"/>
    </row>
    <row r="3473" spans="1:3">
      <c r="A3473" s="61"/>
      <c r="B3473" s="60"/>
      <c r="C3473" s="59"/>
    </row>
    <row r="3474" spans="1:3">
      <c r="A3474" s="61"/>
      <c r="B3474" s="60"/>
      <c r="C3474" s="59"/>
    </row>
    <row r="3475" spans="1:3">
      <c r="A3475" s="61"/>
      <c r="B3475" s="60"/>
      <c r="C3475" s="59"/>
    </row>
    <row r="3476" spans="1:3">
      <c r="A3476" s="61"/>
      <c r="B3476" s="60"/>
      <c r="C3476" s="59"/>
    </row>
    <row r="3477" spans="1:3">
      <c r="A3477" s="61"/>
      <c r="B3477" s="60"/>
      <c r="C3477" s="59"/>
    </row>
    <row r="3478" spans="1:3">
      <c r="A3478" s="61"/>
      <c r="B3478" s="60"/>
      <c r="C3478" s="59"/>
    </row>
    <row r="3479" spans="1:3">
      <c r="A3479" s="61"/>
      <c r="B3479" s="60"/>
      <c r="C3479" s="59"/>
    </row>
    <row r="3480" spans="1:3">
      <c r="A3480" s="61"/>
      <c r="B3480" s="60"/>
      <c r="C3480" s="59"/>
    </row>
    <row r="3481" spans="1:3">
      <c r="A3481" s="61"/>
      <c r="B3481" s="60"/>
      <c r="C3481" s="59"/>
    </row>
    <row r="3482" spans="1:3">
      <c r="A3482" s="61"/>
      <c r="B3482" s="60"/>
      <c r="C3482" s="59"/>
    </row>
    <row r="3483" spans="1:3">
      <c r="A3483" s="61"/>
      <c r="B3483" s="60"/>
      <c r="C3483" s="59"/>
    </row>
    <row r="3484" spans="1:3">
      <c r="A3484" s="61"/>
      <c r="B3484" s="60"/>
      <c r="C3484" s="59"/>
    </row>
    <row r="3485" spans="1:3">
      <c r="A3485" s="61"/>
      <c r="B3485" s="60"/>
      <c r="C3485" s="59"/>
    </row>
    <row r="3486" spans="1:3">
      <c r="A3486" s="61"/>
      <c r="B3486" s="60"/>
      <c r="C3486" s="59"/>
    </row>
    <row r="3487" spans="1:3">
      <c r="A3487" s="61"/>
      <c r="B3487" s="60"/>
      <c r="C3487" s="59"/>
    </row>
    <row r="3488" spans="1:3">
      <c r="A3488" s="61"/>
      <c r="B3488" s="60"/>
      <c r="C3488" s="59"/>
    </row>
    <row r="3489" spans="1:3">
      <c r="A3489" s="61"/>
      <c r="B3489" s="60"/>
      <c r="C3489" s="59"/>
    </row>
    <row r="3490" spans="1:3">
      <c r="A3490" s="61"/>
      <c r="B3490" s="60"/>
      <c r="C3490" s="59"/>
    </row>
    <row r="3491" spans="1:3">
      <c r="A3491" s="61"/>
      <c r="B3491" s="60"/>
      <c r="C3491" s="59"/>
    </row>
    <row r="3492" spans="1:3">
      <c r="A3492" s="61"/>
      <c r="B3492" s="60"/>
      <c r="C3492" s="59"/>
    </row>
    <row r="3493" spans="1:3">
      <c r="A3493" s="61"/>
      <c r="B3493" s="60"/>
      <c r="C3493" s="59"/>
    </row>
    <row r="3494" spans="1:3">
      <c r="A3494" s="61"/>
      <c r="B3494" s="60"/>
      <c r="C3494" s="59"/>
    </row>
    <row r="3495" spans="1:3">
      <c r="A3495" s="61"/>
      <c r="B3495" s="60"/>
      <c r="C3495" s="59"/>
    </row>
    <row r="3496" spans="1:3">
      <c r="A3496" s="61"/>
      <c r="B3496" s="60"/>
      <c r="C3496" s="59"/>
    </row>
    <row r="3497" spans="1:3">
      <c r="A3497" s="61"/>
      <c r="B3497" s="60"/>
      <c r="C3497" s="59"/>
    </row>
    <row r="3498" spans="1:3">
      <c r="A3498" s="61"/>
      <c r="B3498" s="60"/>
      <c r="C3498" s="59"/>
    </row>
    <row r="3499" spans="1:3">
      <c r="A3499" s="61"/>
      <c r="B3499" s="60"/>
      <c r="C3499" s="59"/>
    </row>
    <row r="3500" spans="1:3">
      <c r="A3500" s="61"/>
      <c r="B3500" s="60"/>
      <c r="C3500" s="59"/>
    </row>
    <row r="3501" spans="1:3">
      <c r="A3501" s="61"/>
      <c r="B3501" s="60"/>
      <c r="C3501" s="59"/>
    </row>
    <row r="3502" spans="1:3">
      <c r="A3502" s="61"/>
      <c r="B3502" s="60"/>
      <c r="C3502" s="59"/>
    </row>
    <row r="3503" spans="1:3">
      <c r="A3503" s="61"/>
      <c r="B3503" s="60"/>
      <c r="C3503" s="59"/>
    </row>
    <row r="3504" spans="1:3">
      <c r="A3504" s="61"/>
      <c r="B3504" s="60"/>
      <c r="C3504" s="59"/>
    </row>
    <row r="3505" spans="1:3">
      <c r="A3505" s="61"/>
      <c r="B3505" s="60"/>
      <c r="C3505" s="59"/>
    </row>
    <row r="3506" spans="1:3">
      <c r="A3506" s="61"/>
      <c r="B3506" s="60"/>
      <c r="C3506" s="59"/>
    </row>
    <row r="3507" spans="1:3">
      <c r="A3507" s="61"/>
      <c r="B3507" s="60"/>
      <c r="C3507" s="59"/>
    </row>
    <row r="3508" spans="1:3">
      <c r="A3508" s="61"/>
      <c r="B3508" s="60"/>
      <c r="C3508" s="59"/>
    </row>
    <row r="3509" spans="1:3">
      <c r="A3509" s="61"/>
      <c r="B3509" s="60"/>
      <c r="C3509" s="59"/>
    </row>
    <row r="3510" spans="1:3">
      <c r="A3510" s="61"/>
      <c r="B3510" s="60"/>
      <c r="C3510" s="59"/>
    </row>
    <row r="3511" spans="1:3">
      <c r="A3511" s="61"/>
      <c r="B3511" s="60"/>
      <c r="C3511" s="59"/>
    </row>
    <row r="3512" spans="1:3">
      <c r="A3512" s="61"/>
      <c r="B3512" s="60"/>
      <c r="C3512" s="59"/>
    </row>
    <row r="3513" spans="1:3">
      <c r="A3513" s="61"/>
      <c r="B3513" s="60"/>
      <c r="C3513" s="59"/>
    </row>
    <row r="3514" spans="1:3">
      <c r="A3514" s="61"/>
      <c r="B3514" s="60"/>
      <c r="C3514" s="59"/>
    </row>
    <row r="3515" spans="1:3">
      <c r="A3515" s="61"/>
      <c r="B3515" s="60"/>
      <c r="C3515" s="59"/>
    </row>
    <row r="3516" spans="1:3">
      <c r="A3516" s="61"/>
      <c r="B3516" s="60"/>
      <c r="C3516" s="59"/>
    </row>
    <row r="3517" spans="1:3">
      <c r="A3517" s="61"/>
      <c r="B3517" s="60"/>
      <c r="C3517" s="59"/>
    </row>
    <row r="3518" spans="1:3">
      <c r="A3518" s="61"/>
      <c r="B3518" s="60"/>
      <c r="C3518" s="59"/>
    </row>
    <row r="3519" spans="1:3">
      <c r="A3519" s="61"/>
      <c r="B3519" s="60"/>
      <c r="C3519" s="59"/>
    </row>
    <row r="3520" spans="1:3">
      <c r="A3520" s="61"/>
      <c r="B3520" s="60"/>
      <c r="C3520" s="59"/>
    </row>
    <row r="3521" spans="1:3">
      <c r="A3521" s="61"/>
      <c r="B3521" s="60"/>
      <c r="C3521" s="59"/>
    </row>
    <row r="3522" spans="1:3">
      <c r="A3522" s="61"/>
      <c r="B3522" s="60"/>
      <c r="C3522" s="59"/>
    </row>
    <row r="3523" spans="1:3">
      <c r="A3523" s="61"/>
      <c r="B3523" s="60"/>
      <c r="C3523" s="59"/>
    </row>
    <row r="3524" spans="1:3">
      <c r="A3524" s="61"/>
      <c r="B3524" s="60"/>
      <c r="C3524" s="59"/>
    </row>
    <row r="3525" spans="1:3">
      <c r="A3525" s="61"/>
      <c r="B3525" s="60"/>
      <c r="C3525" s="59"/>
    </row>
    <row r="3526" spans="1:3">
      <c r="A3526" s="61"/>
      <c r="B3526" s="60"/>
      <c r="C3526" s="59"/>
    </row>
    <row r="3527" spans="1:3">
      <c r="A3527" s="61"/>
      <c r="B3527" s="60"/>
      <c r="C3527" s="59"/>
    </row>
    <row r="3528" spans="1:3">
      <c r="A3528" s="61"/>
      <c r="B3528" s="60"/>
      <c r="C3528" s="59"/>
    </row>
    <row r="3529" spans="1:3">
      <c r="A3529" s="61"/>
      <c r="B3529" s="60"/>
      <c r="C3529" s="59"/>
    </row>
    <row r="3530" spans="1:3">
      <c r="A3530" s="61"/>
      <c r="B3530" s="60"/>
      <c r="C3530" s="59"/>
    </row>
    <row r="3531" spans="1:3">
      <c r="A3531" s="61"/>
      <c r="B3531" s="60"/>
      <c r="C3531" s="59"/>
    </row>
    <row r="3532" spans="1:3">
      <c r="A3532" s="61"/>
      <c r="B3532" s="60"/>
      <c r="C3532" s="59"/>
    </row>
    <row r="3533" spans="1:3">
      <c r="A3533" s="61"/>
      <c r="B3533" s="60"/>
      <c r="C3533" s="59"/>
    </row>
    <row r="3534" spans="1:3">
      <c r="A3534" s="61"/>
      <c r="B3534" s="60"/>
      <c r="C3534" s="59"/>
    </row>
    <row r="3535" spans="1:3">
      <c r="A3535" s="61"/>
      <c r="B3535" s="60"/>
      <c r="C3535" s="59"/>
    </row>
    <row r="3536" spans="1:3">
      <c r="A3536" s="61"/>
      <c r="B3536" s="60"/>
      <c r="C3536" s="59"/>
    </row>
    <row r="3537" spans="1:3">
      <c r="A3537" s="61"/>
      <c r="B3537" s="60"/>
      <c r="C3537" s="59"/>
    </row>
    <row r="3538" spans="1:3">
      <c r="A3538" s="61"/>
      <c r="B3538" s="60"/>
      <c r="C3538" s="59"/>
    </row>
    <row r="3539" spans="1:3">
      <c r="A3539" s="61"/>
      <c r="B3539" s="60"/>
      <c r="C3539" s="59"/>
    </row>
    <row r="3540" spans="1:3">
      <c r="A3540" s="61"/>
      <c r="B3540" s="60"/>
      <c r="C3540" s="59"/>
    </row>
    <row r="3541" spans="1:3">
      <c r="A3541" s="61"/>
      <c r="B3541" s="60"/>
      <c r="C3541" s="59"/>
    </row>
    <row r="3542" spans="1:3">
      <c r="A3542" s="61"/>
      <c r="B3542" s="60"/>
      <c r="C3542" s="59"/>
    </row>
    <row r="3543" spans="1:3">
      <c r="A3543" s="61"/>
      <c r="B3543" s="60"/>
      <c r="C3543" s="59"/>
    </row>
    <row r="3544" spans="1:3">
      <c r="A3544" s="61"/>
      <c r="B3544" s="60"/>
      <c r="C3544" s="59"/>
    </row>
    <row r="3545" spans="1:3">
      <c r="A3545" s="61"/>
      <c r="B3545" s="60"/>
      <c r="C3545" s="59"/>
    </row>
    <row r="3546" spans="1:3">
      <c r="A3546" s="61"/>
      <c r="B3546" s="60"/>
      <c r="C3546" s="59"/>
    </row>
    <row r="3547" spans="1:3">
      <c r="A3547" s="61"/>
      <c r="B3547" s="60"/>
      <c r="C3547" s="59"/>
    </row>
    <row r="3548" spans="1:3">
      <c r="A3548" s="61"/>
      <c r="B3548" s="60"/>
      <c r="C3548" s="59"/>
    </row>
    <row r="3549" spans="1:3">
      <c r="A3549" s="61"/>
      <c r="B3549" s="60"/>
      <c r="C3549" s="59"/>
    </row>
    <row r="3550" spans="1:3">
      <c r="A3550" s="61"/>
      <c r="B3550" s="60"/>
      <c r="C3550" s="59"/>
    </row>
    <row r="3551" spans="1:3">
      <c r="A3551" s="61"/>
      <c r="B3551" s="60"/>
      <c r="C3551" s="59"/>
    </row>
    <row r="3552" spans="1:3">
      <c r="A3552" s="61"/>
      <c r="B3552" s="60"/>
      <c r="C3552" s="59"/>
    </row>
    <row r="3553" spans="1:3">
      <c r="A3553" s="61"/>
      <c r="B3553" s="60"/>
      <c r="C3553" s="59"/>
    </row>
    <row r="3554" spans="1:3">
      <c r="A3554" s="61"/>
      <c r="B3554" s="60"/>
      <c r="C3554" s="59"/>
    </row>
    <row r="3555" spans="1:3">
      <c r="A3555" s="61"/>
      <c r="B3555" s="60"/>
      <c r="C3555" s="59"/>
    </row>
    <row r="3556" spans="1:3">
      <c r="A3556" s="61"/>
      <c r="B3556" s="60"/>
      <c r="C3556" s="59"/>
    </row>
    <row r="3557" spans="1:3">
      <c r="A3557" s="61"/>
      <c r="B3557" s="60"/>
      <c r="C3557" s="59"/>
    </row>
    <row r="3558" spans="1:3">
      <c r="A3558" s="61"/>
      <c r="B3558" s="60"/>
      <c r="C3558" s="59"/>
    </row>
    <row r="3559" spans="1:3">
      <c r="A3559" s="61"/>
      <c r="B3559" s="60"/>
      <c r="C3559" s="59"/>
    </row>
    <row r="3560" spans="1:3">
      <c r="A3560" s="61"/>
      <c r="B3560" s="60"/>
      <c r="C3560" s="59"/>
    </row>
    <row r="3561" spans="1:3">
      <c r="A3561" s="61"/>
      <c r="B3561" s="60"/>
      <c r="C3561" s="59"/>
    </row>
    <row r="3562" spans="1:3">
      <c r="A3562" s="61"/>
      <c r="B3562" s="60"/>
      <c r="C3562" s="59"/>
    </row>
    <row r="3563" spans="1:3">
      <c r="A3563" s="61"/>
      <c r="B3563" s="60"/>
      <c r="C3563" s="59"/>
    </row>
    <row r="3564" spans="1:3">
      <c r="A3564" s="61"/>
      <c r="B3564" s="60"/>
      <c r="C3564" s="59"/>
    </row>
    <row r="3565" spans="1:3">
      <c r="A3565" s="61"/>
      <c r="B3565" s="60"/>
      <c r="C3565" s="59"/>
    </row>
    <row r="3566" spans="1:3">
      <c r="A3566" s="61"/>
      <c r="B3566" s="60"/>
      <c r="C3566" s="59"/>
    </row>
    <row r="3567" spans="1:3">
      <c r="A3567" s="61"/>
      <c r="B3567" s="60"/>
      <c r="C3567" s="59"/>
    </row>
    <row r="3568" spans="1:3">
      <c r="A3568" s="61"/>
      <c r="B3568" s="60"/>
      <c r="C3568" s="59"/>
    </row>
    <row r="3569" spans="1:3">
      <c r="A3569" s="61"/>
      <c r="B3569" s="60"/>
      <c r="C3569" s="59"/>
    </row>
    <row r="3570" spans="1:3">
      <c r="A3570" s="61"/>
      <c r="B3570" s="60"/>
      <c r="C3570" s="59"/>
    </row>
    <row r="3571" spans="1:3">
      <c r="A3571" s="61"/>
      <c r="B3571" s="60"/>
      <c r="C3571" s="59"/>
    </row>
    <row r="3572" spans="1:3">
      <c r="A3572" s="61"/>
      <c r="B3572" s="60"/>
      <c r="C3572" s="59"/>
    </row>
    <row r="3573" spans="1:3">
      <c r="A3573" s="61"/>
      <c r="B3573" s="60"/>
      <c r="C3573" s="59"/>
    </row>
    <row r="3574" spans="1:3">
      <c r="A3574" s="61"/>
      <c r="B3574" s="60"/>
      <c r="C3574" s="59"/>
    </row>
    <row r="3575" spans="1:3">
      <c r="A3575" s="61"/>
      <c r="B3575" s="60"/>
      <c r="C3575" s="59"/>
    </row>
    <row r="3576" spans="1:3">
      <c r="A3576" s="61"/>
      <c r="B3576" s="60"/>
      <c r="C3576" s="59"/>
    </row>
    <row r="3577" spans="1:3">
      <c r="A3577" s="61"/>
      <c r="B3577" s="60"/>
      <c r="C3577" s="59"/>
    </row>
    <row r="3578" spans="1:3">
      <c r="A3578" s="61"/>
      <c r="B3578" s="60"/>
      <c r="C3578" s="59"/>
    </row>
    <row r="3579" spans="1:3">
      <c r="A3579" s="61"/>
      <c r="B3579" s="60"/>
      <c r="C3579" s="59"/>
    </row>
    <row r="3580" spans="1:3">
      <c r="A3580" s="61"/>
      <c r="B3580" s="60"/>
      <c r="C3580" s="59"/>
    </row>
    <row r="3581" spans="1:3">
      <c r="A3581" s="61"/>
      <c r="B3581" s="60"/>
      <c r="C3581" s="59"/>
    </row>
    <row r="3582" spans="1:3">
      <c r="A3582" s="61"/>
      <c r="B3582" s="60"/>
      <c r="C3582" s="59"/>
    </row>
    <row r="3583" spans="1:3">
      <c r="A3583" s="61"/>
      <c r="B3583" s="60"/>
      <c r="C3583" s="59"/>
    </row>
    <row r="3584" spans="1:3">
      <c r="A3584" s="61"/>
      <c r="B3584" s="60"/>
      <c r="C3584" s="59"/>
    </row>
    <row r="3585" spans="1:3">
      <c r="A3585" s="61"/>
      <c r="B3585" s="60"/>
      <c r="C3585" s="59"/>
    </row>
    <row r="3586" spans="1:3">
      <c r="A3586" s="61"/>
      <c r="B3586" s="60"/>
      <c r="C3586" s="59"/>
    </row>
    <row r="3587" spans="1:3">
      <c r="A3587" s="61"/>
      <c r="B3587" s="60"/>
      <c r="C3587" s="59"/>
    </row>
    <row r="3588" spans="1:3">
      <c r="A3588" s="61"/>
      <c r="B3588" s="60"/>
      <c r="C3588" s="59"/>
    </row>
    <row r="3589" spans="1:3">
      <c r="A3589" s="61"/>
      <c r="B3589" s="60"/>
      <c r="C3589" s="59"/>
    </row>
    <row r="3590" spans="1:3">
      <c r="A3590" s="61"/>
      <c r="B3590" s="60"/>
      <c r="C3590" s="59"/>
    </row>
    <row r="3591" spans="1:3">
      <c r="A3591" s="61"/>
      <c r="B3591" s="60"/>
      <c r="C3591" s="59"/>
    </row>
    <row r="3592" spans="1:3">
      <c r="A3592" s="61"/>
      <c r="B3592" s="60"/>
      <c r="C3592" s="59"/>
    </row>
    <row r="3593" spans="1:3">
      <c r="A3593" s="61"/>
      <c r="B3593" s="60"/>
      <c r="C3593" s="59"/>
    </row>
    <row r="3594" spans="1:3">
      <c r="A3594" s="61"/>
      <c r="B3594" s="60"/>
      <c r="C3594" s="59"/>
    </row>
    <row r="3595" spans="1:3">
      <c r="A3595" s="61"/>
      <c r="B3595" s="60"/>
      <c r="C3595" s="59"/>
    </row>
    <row r="3596" spans="1:3">
      <c r="A3596" s="61"/>
      <c r="B3596" s="60"/>
      <c r="C3596" s="59"/>
    </row>
    <row r="3597" spans="1:3">
      <c r="A3597" s="61"/>
      <c r="B3597" s="60"/>
      <c r="C3597" s="59"/>
    </row>
    <row r="3598" spans="1:3">
      <c r="A3598" s="61"/>
      <c r="B3598" s="60"/>
      <c r="C3598" s="59"/>
    </row>
    <row r="3599" spans="1:3">
      <c r="A3599" s="61"/>
      <c r="B3599" s="60"/>
      <c r="C3599" s="59"/>
    </row>
    <row r="3600" spans="1:3">
      <c r="A3600" s="61"/>
      <c r="B3600" s="60"/>
      <c r="C3600" s="59"/>
    </row>
    <row r="3601" spans="1:3">
      <c r="A3601" s="61"/>
      <c r="B3601" s="60"/>
      <c r="C3601" s="59"/>
    </row>
    <row r="3602" spans="1:3">
      <c r="A3602" s="61"/>
      <c r="B3602" s="60"/>
      <c r="C3602" s="59"/>
    </row>
    <row r="3603" spans="1:3">
      <c r="A3603" s="61"/>
      <c r="B3603" s="60"/>
      <c r="C3603" s="59"/>
    </row>
    <row r="3604" spans="1:3">
      <c r="A3604" s="61"/>
      <c r="B3604" s="60"/>
      <c r="C3604" s="59"/>
    </row>
    <row r="3605" spans="1:3">
      <c r="A3605" s="61"/>
      <c r="B3605" s="60"/>
      <c r="C3605" s="59"/>
    </row>
    <row r="3606" spans="1:3">
      <c r="A3606" s="61"/>
      <c r="B3606" s="60"/>
      <c r="C3606" s="59"/>
    </row>
    <row r="3607" spans="1:3">
      <c r="A3607" s="61"/>
      <c r="B3607" s="60"/>
      <c r="C3607" s="59"/>
    </row>
    <row r="3608" spans="1:3">
      <c r="A3608" s="61"/>
      <c r="B3608" s="60"/>
      <c r="C3608" s="59"/>
    </row>
    <row r="3609" spans="1:3">
      <c r="A3609" s="61"/>
      <c r="B3609" s="60"/>
      <c r="C3609" s="59"/>
    </row>
    <row r="3610" spans="1:3">
      <c r="A3610" s="61"/>
      <c r="B3610" s="60"/>
      <c r="C3610" s="59"/>
    </row>
    <row r="3611" spans="1:3">
      <c r="A3611" s="61"/>
      <c r="B3611" s="60"/>
      <c r="C3611" s="59"/>
    </row>
    <row r="3612" spans="1:3">
      <c r="A3612" s="61"/>
      <c r="B3612" s="60"/>
      <c r="C3612" s="59"/>
    </row>
    <row r="3613" spans="1:3">
      <c r="A3613" s="61"/>
      <c r="B3613" s="60"/>
      <c r="C3613" s="59"/>
    </row>
    <row r="3614" spans="1:3">
      <c r="A3614" s="61"/>
      <c r="B3614" s="60"/>
      <c r="C3614" s="59"/>
    </row>
    <row r="3615" spans="1:3">
      <c r="A3615" s="61"/>
      <c r="B3615" s="60"/>
      <c r="C3615" s="59"/>
    </row>
    <row r="3616" spans="1:3">
      <c r="A3616" s="61"/>
      <c r="B3616" s="60"/>
      <c r="C3616" s="59"/>
    </row>
    <row r="3617" spans="1:3">
      <c r="A3617" s="61"/>
      <c r="B3617" s="60"/>
      <c r="C3617" s="59"/>
    </row>
    <row r="3618" spans="1:3">
      <c r="A3618" s="61"/>
      <c r="B3618" s="60"/>
      <c r="C3618" s="59"/>
    </row>
    <row r="3619" spans="1:3">
      <c r="A3619" s="61"/>
      <c r="B3619" s="60"/>
      <c r="C3619" s="59"/>
    </row>
    <row r="3620" spans="1:3">
      <c r="A3620" s="61"/>
      <c r="B3620" s="60"/>
      <c r="C3620" s="59"/>
    </row>
    <row r="3621" spans="1:3">
      <c r="A3621" s="61"/>
      <c r="B3621" s="60"/>
      <c r="C3621" s="59"/>
    </row>
    <row r="3622" spans="1:3">
      <c r="A3622" s="61"/>
      <c r="B3622" s="60"/>
      <c r="C3622" s="59"/>
    </row>
    <row r="3623" spans="1:3">
      <c r="A3623" s="61"/>
      <c r="B3623" s="60"/>
      <c r="C3623" s="59"/>
    </row>
    <row r="3624" spans="1:3">
      <c r="A3624" s="61"/>
      <c r="B3624" s="60"/>
      <c r="C3624" s="59"/>
    </row>
    <row r="3625" spans="1:3">
      <c r="A3625" s="61"/>
      <c r="B3625" s="60"/>
      <c r="C3625" s="59"/>
    </row>
    <row r="3626" spans="1:3">
      <c r="A3626" s="61"/>
      <c r="B3626" s="60"/>
      <c r="C3626" s="59"/>
    </row>
    <row r="3627" spans="1:3">
      <c r="A3627" s="61"/>
      <c r="B3627" s="60"/>
      <c r="C3627" s="59"/>
    </row>
    <row r="3628" spans="1:3">
      <c r="A3628" s="61"/>
      <c r="B3628" s="60"/>
      <c r="C3628" s="59"/>
    </row>
    <row r="3629" spans="1:3">
      <c r="A3629" s="61"/>
      <c r="B3629" s="60"/>
      <c r="C3629" s="59"/>
    </row>
    <row r="3630" spans="1:3">
      <c r="A3630" s="61"/>
      <c r="B3630" s="60"/>
      <c r="C3630" s="59"/>
    </row>
    <row r="3631" spans="1:3">
      <c r="A3631" s="61"/>
      <c r="B3631" s="60"/>
      <c r="C3631" s="59"/>
    </row>
    <row r="3632" spans="1:3">
      <c r="A3632" s="61"/>
      <c r="B3632" s="60"/>
      <c r="C3632" s="59"/>
    </row>
    <row r="3633" spans="1:3">
      <c r="A3633" s="61"/>
      <c r="B3633" s="60"/>
      <c r="C3633" s="59"/>
    </row>
    <row r="3634" spans="1:3">
      <c r="A3634" s="61"/>
      <c r="B3634" s="60"/>
      <c r="C3634" s="59"/>
    </row>
    <row r="3635" spans="1:3">
      <c r="A3635" s="61"/>
      <c r="B3635" s="60"/>
      <c r="C3635" s="59"/>
    </row>
    <row r="3636" spans="1:3">
      <c r="A3636" s="61"/>
      <c r="B3636" s="60"/>
      <c r="C3636" s="59"/>
    </row>
    <row r="3637" spans="1:3">
      <c r="A3637" s="61"/>
      <c r="B3637" s="60"/>
      <c r="C3637" s="59"/>
    </row>
    <row r="3638" spans="1:3">
      <c r="A3638" s="61"/>
      <c r="B3638" s="60"/>
      <c r="C3638" s="59"/>
    </row>
    <row r="3639" spans="1:3">
      <c r="A3639" s="61"/>
      <c r="B3639" s="60"/>
      <c r="C3639" s="59"/>
    </row>
    <row r="3640" spans="1:3">
      <c r="A3640" s="61"/>
      <c r="B3640" s="60"/>
      <c r="C3640" s="59"/>
    </row>
    <row r="3641" spans="1:3">
      <c r="A3641" s="61"/>
      <c r="B3641" s="60"/>
      <c r="C3641" s="59"/>
    </row>
    <row r="3642" spans="1:3">
      <c r="A3642" s="61"/>
      <c r="B3642" s="60"/>
      <c r="C3642" s="59"/>
    </row>
    <row r="3643" spans="1:3">
      <c r="A3643" s="61"/>
      <c r="B3643" s="60"/>
      <c r="C3643" s="59"/>
    </row>
    <row r="3644" spans="1:3">
      <c r="A3644" s="61"/>
      <c r="B3644" s="60"/>
      <c r="C3644" s="59"/>
    </row>
    <row r="3645" spans="1:3">
      <c r="A3645" s="61"/>
      <c r="B3645" s="60"/>
      <c r="C3645" s="59"/>
    </row>
    <row r="3646" spans="1:3">
      <c r="A3646" s="61"/>
      <c r="B3646" s="60"/>
      <c r="C3646" s="59"/>
    </row>
    <row r="3647" spans="1:3">
      <c r="A3647" s="61"/>
      <c r="B3647" s="60"/>
      <c r="C3647" s="59"/>
    </row>
    <row r="3648" spans="1:3">
      <c r="A3648" s="61"/>
      <c r="B3648" s="60"/>
      <c r="C3648" s="59"/>
    </row>
    <row r="3649" spans="1:3">
      <c r="A3649" s="61"/>
      <c r="B3649" s="60"/>
      <c r="C3649" s="59"/>
    </row>
    <row r="3650" spans="1:3">
      <c r="A3650" s="61"/>
      <c r="B3650" s="60"/>
      <c r="C3650" s="59"/>
    </row>
    <row r="3651" spans="1:3">
      <c r="A3651" s="61"/>
      <c r="B3651" s="60"/>
      <c r="C3651" s="59"/>
    </row>
    <row r="3652" spans="1:3">
      <c r="A3652" s="61"/>
      <c r="B3652" s="60"/>
      <c r="C3652" s="59"/>
    </row>
    <row r="3653" spans="1:3">
      <c r="A3653" s="61"/>
      <c r="B3653" s="60"/>
      <c r="C3653" s="59"/>
    </row>
    <row r="3654" spans="1:3">
      <c r="A3654" s="61"/>
      <c r="B3654" s="60"/>
      <c r="C3654" s="59"/>
    </row>
    <row r="3655" spans="1:3">
      <c r="A3655" s="61"/>
      <c r="B3655" s="60"/>
      <c r="C3655" s="59"/>
    </row>
    <row r="3656" spans="1:3">
      <c r="A3656" s="61"/>
      <c r="B3656" s="60"/>
      <c r="C3656" s="59"/>
    </row>
    <row r="3657" spans="1:3">
      <c r="A3657" s="61"/>
      <c r="B3657" s="60"/>
      <c r="C3657" s="59"/>
    </row>
    <row r="3658" spans="1:3">
      <c r="A3658" s="61"/>
      <c r="B3658" s="60"/>
      <c r="C3658" s="59"/>
    </row>
    <row r="3659" spans="1:3">
      <c r="A3659" s="61"/>
      <c r="B3659" s="60"/>
      <c r="C3659" s="59"/>
    </row>
    <row r="3660" spans="1:3">
      <c r="A3660" s="61"/>
      <c r="B3660" s="60"/>
      <c r="C3660" s="59"/>
    </row>
    <row r="3661" spans="1:3">
      <c r="A3661" s="61"/>
      <c r="B3661" s="60"/>
      <c r="C3661" s="59"/>
    </row>
    <row r="3662" spans="1:3">
      <c r="A3662" s="61"/>
      <c r="B3662" s="60"/>
      <c r="C3662" s="59"/>
    </row>
    <row r="3663" spans="1:3">
      <c r="A3663" s="61"/>
      <c r="B3663" s="60"/>
      <c r="C3663" s="59"/>
    </row>
    <row r="3664" spans="1:3">
      <c r="A3664" s="61"/>
      <c r="B3664" s="60"/>
      <c r="C3664" s="59"/>
    </row>
    <row r="3665" spans="1:3">
      <c r="A3665" s="61"/>
      <c r="B3665" s="60"/>
      <c r="C3665" s="59"/>
    </row>
    <row r="3666" spans="1:3">
      <c r="A3666" s="61"/>
      <c r="B3666" s="60"/>
      <c r="C3666" s="59"/>
    </row>
    <row r="3667" spans="1:3">
      <c r="A3667" s="61"/>
      <c r="B3667" s="60"/>
      <c r="C3667" s="59"/>
    </row>
    <row r="3668" spans="1:3">
      <c r="A3668" s="61"/>
      <c r="B3668" s="60"/>
      <c r="C3668" s="59"/>
    </row>
    <row r="3669" spans="1:3">
      <c r="A3669" s="61"/>
      <c r="B3669" s="60"/>
      <c r="C3669" s="59"/>
    </row>
    <row r="3670" spans="1:3">
      <c r="A3670" s="61"/>
      <c r="B3670" s="60"/>
      <c r="C3670" s="59"/>
    </row>
    <row r="3671" spans="1:3">
      <c r="A3671" s="61"/>
      <c r="B3671" s="60"/>
      <c r="C3671" s="59"/>
    </row>
    <row r="3672" spans="1:3">
      <c r="A3672" s="61"/>
      <c r="B3672" s="60"/>
      <c r="C3672" s="59"/>
    </row>
    <row r="3673" spans="1:3">
      <c r="A3673" s="61"/>
      <c r="B3673" s="60"/>
      <c r="C3673" s="59"/>
    </row>
    <row r="3674" spans="1:3">
      <c r="A3674" s="61"/>
      <c r="B3674" s="60"/>
      <c r="C3674" s="59"/>
    </row>
    <row r="3675" spans="1:3">
      <c r="A3675" s="61"/>
      <c r="B3675" s="60"/>
      <c r="C3675" s="59"/>
    </row>
    <row r="3676" spans="1:3">
      <c r="A3676" s="61"/>
      <c r="B3676" s="60"/>
      <c r="C3676" s="59"/>
    </row>
    <row r="3677" spans="1:3">
      <c r="A3677" s="61"/>
      <c r="B3677" s="60"/>
      <c r="C3677" s="59"/>
    </row>
    <row r="3678" spans="1:3">
      <c r="A3678" s="61"/>
      <c r="B3678" s="60"/>
      <c r="C3678" s="59"/>
    </row>
    <row r="3679" spans="1:3">
      <c r="A3679" s="61"/>
      <c r="B3679" s="60"/>
      <c r="C3679" s="59"/>
    </row>
    <row r="3680" spans="1:3">
      <c r="A3680" s="61"/>
      <c r="B3680" s="60"/>
      <c r="C3680" s="59"/>
    </row>
    <row r="3681" spans="1:3">
      <c r="A3681" s="61"/>
      <c r="B3681" s="60"/>
      <c r="C3681" s="59"/>
    </row>
    <row r="3682" spans="1:3">
      <c r="A3682" s="61"/>
      <c r="B3682" s="60"/>
      <c r="C3682" s="59"/>
    </row>
    <row r="3683" spans="1:3">
      <c r="A3683" s="61"/>
      <c r="B3683" s="60"/>
      <c r="C3683" s="59"/>
    </row>
    <row r="3684" spans="1:3">
      <c r="A3684" s="61"/>
      <c r="B3684" s="60"/>
      <c r="C3684" s="59"/>
    </row>
    <row r="3685" spans="1:3">
      <c r="A3685" s="61"/>
      <c r="B3685" s="60"/>
      <c r="C3685" s="59"/>
    </row>
    <row r="3686" spans="1:3">
      <c r="A3686" s="61"/>
      <c r="B3686" s="60"/>
      <c r="C3686" s="59"/>
    </row>
    <row r="3687" spans="1:3">
      <c r="A3687" s="61"/>
      <c r="B3687" s="60"/>
      <c r="C3687" s="59"/>
    </row>
    <row r="3688" spans="1:3">
      <c r="A3688" s="61"/>
      <c r="B3688" s="60"/>
      <c r="C3688" s="59"/>
    </row>
    <row r="3689" spans="1:3">
      <c r="A3689" s="61"/>
      <c r="B3689" s="60"/>
      <c r="C3689" s="59"/>
    </row>
    <row r="3690" spans="1:3">
      <c r="A3690" s="61"/>
      <c r="B3690" s="60"/>
      <c r="C3690" s="59"/>
    </row>
    <row r="3691" spans="1:3">
      <c r="A3691" s="61"/>
      <c r="B3691" s="60"/>
      <c r="C3691" s="59"/>
    </row>
    <row r="3692" spans="1:3">
      <c r="A3692" s="61"/>
      <c r="B3692" s="60"/>
      <c r="C3692" s="59"/>
    </row>
    <row r="3693" spans="1:3">
      <c r="A3693" s="61"/>
      <c r="B3693" s="60"/>
      <c r="C3693" s="59"/>
    </row>
    <row r="3694" spans="1:3">
      <c r="A3694" s="61"/>
      <c r="B3694" s="60"/>
      <c r="C3694" s="59"/>
    </row>
    <row r="3695" spans="1:3">
      <c r="A3695" s="61"/>
      <c r="B3695" s="60"/>
      <c r="C3695" s="59"/>
    </row>
    <row r="3696" spans="1:3">
      <c r="A3696" s="61"/>
      <c r="B3696" s="60"/>
      <c r="C3696" s="59"/>
    </row>
    <row r="3697" spans="1:3">
      <c r="A3697" s="61"/>
      <c r="B3697" s="60"/>
      <c r="C3697" s="59"/>
    </row>
    <row r="3698" spans="1:3">
      <c r="A3698" s="61"/>
      <c r="B3698" s="60"/>
      <c r="C3698" s="59"/>
    </row>
    <row r="3699" spans="1:3">
      <c r="A3699" s="61"/>
      <c r="B3699" s="60"/>
      <c r="C3699" s="59"/>
    </row>
    <row r="3700" spans="1:3">
      <c r="A3700" s="61"/>
      <c r="B3700" s="60"/>
      <c r="C3700" s="59"/>
    </row>
    <row r="3701" spans="1:3">
      <c r="A3701" s="61"/>
      <c r="B3701" s="60"/>
      <c r="C3701" s="59"/>
    </row>
    <row r="3702" spans="1:3">
      <c r="A3702" s="61"/>
      <c r="B3702" s="60"/>
      <c r="C3702" s="59"/>
    </row>
    <row r="3703" spans="1:3">
      <c r="A3703" s="61"/>
      <c r="B3703" s="60"/>
      <c r="C3703" s="59"/>
    </row>
    <row r="3704" spans="1:3">
      <c r="A3704" s="61"/>
      <c r="B3704" s="60"/>
      <c r="C3704" s="59"/>
    </row>
    <row r="3705" spans="1:3">
      <c r="A3705" s="61"/>
      <c r="B3705" s="60"/>
      <c r="C3705" s="59"/>
    </row>
    <row r="3706" spans="1:3">
      <c r="A3706" s="61"/>
      <c r="B3706" s="60"/>
      <c r="C3706" s="59"/>
    </row>
    <row r="3707" spans="1:3">
      <c r="A3707" s="61"/>
      <c r="B3707" s="60"/>
      <c r="C3707" s="59"/>
    </row>
    <row r="3708" spans="1:3">
      <c r="A3708" s="61"/>
      <c r="B3708" s="60"/>
      <c r="C3708" s="59"/>
    </row>
    <row r="3709" spans="1:3">
      <c r="A3709" s="61"/>
      <c r="B3709" s="60"/>
      <c r="C3709" s="59"/>
    </row>
    <row r="3710" spans="1:3">
      <c r="A3710" s="61"/>
      <c r="B3710" s="60"/>
      <c r="C3710" s="59"/>
    </row>
    <row r="3711" spans="1:3">
      <c r="A3711" s="61"/>
      <c r="B3711" s="60"/>
      <c r="C3711" s="59"/>
    </row>
    <row r="3712" spans="1:3">
      <c r="A3712" s="61"/>
      <c r="B3712" s="60"/>
      <c r="C3712" s="59"/>
    </row>
    <row r="3713" spans="1:3">
      <c r="A3713" s="61"/>
      <c r="B3713" s="60"/>
      <c r="C3713" s="59"/>
    </row>
    <row r="3714" spans="1:3">
      <c r="A3714" s="61"/>
      <c r="B3714" s="60"/>
      <c r="C3714" s="59"/>
    </row>
    <row r="3715" spans="1:3">
      <c r="A3715" s="61"/>
      <c r="B3715" s="60"/>
      <c r="C3715" s="59"/>
    </row>
    <row r="3716" spans="1:3">
      <c r="A3716" s="61"/>
      <c r="B3716" s="60"/>
      <c r="C3716" s="59"/>
    </row>
    <row r="3717" spans="1:3">
      <c r="A3717" s="61"/>
      <c r="B3717" s="60"/>
      <c r="C3717" s="59"/>
    </row>
    <row r="3718" spans="1:3">
      <c r="A3718" s="61"/>
      <c r="B3718" s="60"/>
      <c r="C3718" s="59"/>
    </row>
    <row r="3719" spans="1:3">
      <c r="A3719" s="61"/>
      <c r="B3719" s="60"/>
      <c r="C3719" s="59"/>
    </row>
    <row r="3720" spans="1:3">
      <c r="A3720" s="61"/>
      <c r="B3720" s="60"/>
      <c r="C3720" s="59"/>
    </row>
    <row r="3721" spans="1:3">
      <c r="A3721" s="61"/>
      <c r="B3721" s="60"/>
      <c r="C3721" s="59"/>
    </row>
    <row r="3722" spans="1:3">
      <c r="A3722" s="61"/>
      <c r="B3722" s="60"/>
      <c r="C3722" s="59"/>
    </row>
    <row r="3723" spans="1:3">
      <c r="A3723" s="61"/>
      <c r="B3723" s="60"/>
      <c r="C3723" s="59"/>
    </row>
    <row r="3724" spans="1:3">
      <c r="A3724" s="61"/>
      <c r="B3724" s="60"/>
      <c r="C3724" s="59"/>
    </row>
    <row r="3725" spans="1:3">
      <c r="A3725" s="61"/>
      <c r="B3725" s="60"/>
      <c r="C3725" s="59"/>
    </row>
    <row r="3726" spans="1:3">
      <c r="A3726" s="61"/>
      <c r="B3726" s="60"/>
      <c r="C3726" s="59"/>
    </row>
    <row r="3727" spans="1:3">
      <c r="A3727" s="61"/>
      <c r="B3727" s="60"/>
      <c r="C3727" s="59"/>
    </row>
    <row r="3728" spans="1:3">
      <c r="A3728" s="61"/>
      <c r="B3728" s="60"/>
      <c r="C3728" s="59"/>
    </row>
    <row r="3729" spans="1:3">
      <c r="A3729" s="61"/>
      <c r="B3729" s="60"/>
      <c r="C3729" s="59"/>
    </row>
    <row r="3730" spans="1:3">
      <c r="A3730" s="61"/>
      <c r="B3730" s="60"/>
      <c r="C3730" s="59"/>
    </row>
    <row r="3731" spans="1:3">
      <c r="A3731" s="61"/>
      <c r="B3731" s="60"/>
      <c r="C3731" s="59"/>
    </row>
    <row r="3732" spans="1:3">
      <c r="A3732" s="61"/>
      <c r="B3732" s="60"/>
      <c r="C3732" s="59"/>
    </row>
    <row r="3733" spans="1:3">
      <c r="A3733" s="61"/>
      <c r="B3733" s="60"/>
      <c r="C3733" s="59"/>
    </row>
    <row r="3734" spans="1:3">
      <c r="A3734" s="61"/>
      <c r="B3734" s="60"/>
      <c r="C3734" s="59"/>
    </row>
    <row r="3735" spans="1:3">
      <c r="A3735" s="61"/>
      <c r="B3735" s="60"/>
      <c r="C3735" s="59"/>
    </row>
    <row r="3736" spans="1:3">
      <c r="A3736" s="61"/>
      <c r="B3736" s="60"/>
      <c r="C3736" s="59"/>
    </row>
    <row r="3737" spans="1:3">
      <c r="A3737" s="61"/>
      <c r="B3737" s="60"/>
      <c r="C3737" s="59"/>
    </row>
    <row r="3738" spans="1:3">
      <c r="A3738" s="61"/>
      <c r="B3738" s="60"/>
      <c r="C3738" s="59"/>
    </row>
    <row r="3739" spans="1:3">
      <c r="A3739" s="61"/>
      <c r="B3739" s="60"/>
      <c r="C3739" s="59"/>
    </row>
    <row r="3740" spans="1:3">
      <c r="A3740" s="61"/>
      <c r="B3740" s="60"/>
      <c r="C3740" s="59"/>
    </row>
    <row r="3741" spans="1:3">
      <c r="A3741" s="61"/>
      <c r="B3741" s="60"/>
      <c r="C3741" s="59"/>
    </row>
    <row r="3742" spans="1:3">
      <c r="A3742" s="61"/>
      <c r="B3742" s="60"/>
      <c r="C3742" s="59"/>
    </row>
    <row r="3743" spans="1:3">
      <c r="A3743" s="61"/>
      <c r="B3743" s="60"/>
      <c r="C3743" s="59"/>
    </row>
    <row r="3744" spans="1:3">
      <c r="A3744" s="61"/>
      <c r="B3744" s="60"/>
      <c r="C3744" s="59"/>
    </row>
    <row r="3745" spans="1:3">
      <c r="A3745" s="61"/>
      <c r="B3745" s="60"/>
      <c r="C3745" s="59"/>
    </row>
    <row r="3746" spans="1:3">
      <c r="A3746" s="61"/>
      <c r="B3746" s="60"/>
      <c r="C3746" s="59"/>
    </row>
    <row r="3747" spans="1:3">
      <c r="A3747" s="61"/>
      <c r="B3747" s="60"/>
      <c r="C3747" s="59"/>
    </row>
    <row r="3748" spans="1:3">
      <c r="A3748" s="61"/>
      <c r="B3748" s="60"/>
      <c r="C3748" s="59"/>
    </row>
    <row r="3749" spans="1:3">
      <c r="A3749" s="61"/>
      <c r="B3749" s="60"/>
      <c r="C3749" s="59"/>
    </row>
    <row r="3750" spans="1:3">
      <c r="A3750" s="61"/>
      <c r="B3750" s="60"/>
      <c r="C3750" s="59"/>
    </row>
    <row r="3751" spans="1:3">
      <c r="A3751" s="61"/>
      <c r="B3751" s="60"/>
      <c r="C3751" s="59"/>
    </row>
    <row r="3752" spans="1:3">
      <c r="A3752" s="61"/>
      <c r="B3752" s="60"/>
      <c r="C3752" s="59"/>
    </row>
    <row r="3753" spans="1:3">
      <c r="A3753" s="61"/>
      <c r="B3753" s="60"/>
      <c r="C3753" s="59"/>
    </row>
    <row r="3754" spans="1:3">
      <c r="A3754" s="61"/>
      <c r="B3754" s="60"/>
      <c r="C3754" s="59"/>
    </row>
    <row r="3755" spans="1:3">
      <c r="A3755" s="61"/>
      <c r="B3755" s="60"/>
      <c r="C3755" s="59"/>
    </row>
    <row r="3756" spans="1:3">
      <c r="A3756" s="61"/>
      <c r="B3756" s="60"/>
      <c r="C3756" s="59"/>
    </row>
    <row r="3757" spans="1:3">
      <c r="A3757" s="61"/>
      <c r="B3757" s="60"/>
      <c r="C3757" s="59"/>
    </row>
    <row r="3758" spans="1:3">
      <c r="A3758" s="61"/>
      <c r="B3758" s="60"/>
      <c r="C3758" s="59"/>
    </row>
    <row r="3759" spans="1:3">
      <c r="A3759" s="61"/>
      <c r="B3759" s="60"/>
      <c r="C3759" s="59"/>
    </row>
    <row r="3760" spans="1:3">
      <c r="A3760" s="61"/>
      <c r="B3760" s="60"/>
      <c r="C3760" s="59"/>
    </row>
    <row r="3761" spans="1:3">
      <c r="A3761" s="61"/>
      <c r="B3761" s="60"/>
      <c r="C3761" s="59"/>
    </row>
    <row r="3762" spans="1:3">
      <c r="A3762" s="61"/>
      <c r="B3762" s="60"/>
      <c r="C3762" s="59"/>
    </row>
    <row r="3763" spans="1:3">
      <c r="A3763" s="61"/>
      <c r="B3763" s="60"/>
      <c r="C3763" s="59"/>
    </row>
    <row r="3764" spans="1:3">
      <c r="A3764" s="61"/>
      <c r="B3764" s="60"/>
      <c r="C3764" s="59"/>
    </row>
    <row r="3765" spans="1:3">
      <c r="A3765" s="61"/>
      <c r="B3765" s="60"/>
      <c r="C3765" s="59"/>
    </row>
    <row r="3766" spans="1:3">
      <c r="A3766" s="61"/>
      <c r="B3766" s="60"/>
      <c r="C3766" s="59"/>
    </row>
    <row r="3767" spans="1:3">
      <c r="A3767" s="61"/>
      <c r="B3767" s="60"/>
      <c r="C3767" s="59"/>
    </row>
    <row r="3768" spans="1:3">
      <c r="A3768" s="61"/>
      <c r="B3768" s="60"/>
      <c r="C3768" s="59"/>
    </row>
    <row r="3769" spans="1:3">
      <c r="A3769" s="61"/>
      <c r="B3769" s="60"/>
      <c r="C3769" s="59"/>
    </row>
    <row r="3770" spans="1:3">
      <c r="A3770" s="61"/>
      <c r="B3770" s="60"/>
      <c r="C3770" s="59"/>
    </row>
    <row r="3771" spans="1:3">
      <c r="A3771" s="61"/>
      <c r="B3771" s="60"/>
      <c r="C3771" s="59"/>
    </row>
    <row r="3772" spans="1:3">
      <c r="A3772" s="61"/>
      <c r="B3772" s="60"/>
      <c r="C3772" s="59"/>
    </row>
    <row r="3773" spans="1:3">
      <c r="A3773" s="61"/>
      <c r="B3773" s="60"/>
      <c r="C3773" s="59"/>
    </row>
    <row r="3774" spans="1:3">
      <c r="A3774" s="61"/>
      <c r="B3774" s="60"/>
      <c r="C3774" s="59"/>
    </row>
    <row r="3775" spans="1:3">
      <c r="A3775" s="61"/>
      <c r="B3775" s="60"/>
      <c r="C3775" s="59"/>
    </row>
    <row r="3776" spans="1:3">
      <c r="A3776" s="61"/>
      <c r="B3776" s="60"/>
      <c r="C3776" s="59"/>
    </row>
    <row r="3777" spans="1:3">
      <c r="A3777" s="61"/>
      <c r="B3777" s="60"/>
      <c r="C3777" s="59"/>
    </row>
    <row r="3778" spans="1:3">
      <c r="A3778" s="61"/>
      <c r="B3778" s="60"/>
      <c r="C3778" s="59"/>
    </row>
    <row r="3779" spans="1:3">
      <c r="A3779" s="61"/>
      <c r="B3779" s="60"/>
      <c r="C3779" s="59"/>
    </row>
    <row r="3780" spans="1:3">
      <c r="A3780" s="61"/>
      <c r="B3780" s="60"/>
      <c r="C3780" s="59"/>
    </row>
    <row r="3781" spans="1:3">
      <c r="A3781" s="61"/>
      <c r="B3781" s="60"/>
      <c r="C3781" s="59"/>
    </row>
    <row r="3782" spans="1:3">
      <c r="A3782" s="61"/>
      <c r="B3782" s="60"/>
      <c r="C3782" s="59"/>
    </row>
    <row r="3783" spans="1:3">
      <c r="A3783" s="61"/>
      <c r="B3783" s="60"/>
      <c r="C3783" s="59"/>
    </row>
    <row r="3784" spans="1:3">
      <c r="A3784" s="61"/>
      <c r="B3784" s="60"/>
      <c r="C3784" s="59"/>
    </row>
    <row r="3785" spans="1:3">
      <c r="A3785" s="61"/>
      <c r="B3785" s="60"/>
      <c r="C3785" s="59"/>
    </row>
    <row r="3786" spans="1:3">
      <c r="A3786" s="61"/>
      <c r="B3786" s="60"/>
      <c r="C3786" s="59"/>
    </row>
    <row r="3787" spans="1:3">
      <c r="A3787" s="61"/>
      <c r="B3787" s="60"/>
      <c r="C3787" s="59"/>
    </row>
    <row r="3788" spans="1:3">
      <c r="A3788" s="61"/>
      <c r="B3788" s="60"/>
      <c r="C3788" s="59"/>
    </row>
    <row r="3789" spans="1:3">
      <c r="A3789" s="61"/>
      <c r="B3789" s="60"/>
      <c r="C3789" s="59"/>
    </row>
    <row r="3790" spans="1:3">
      <c r="A3790" s="61"/>
      <c r="B3790" s="60"/>
      <c r="C3790" s="59"/>
    </row>
    <row r="3791" spans="1:3">
      <c r="A3791" s="61"/>
      <c r="B3791" s="60"/>
      <c r="C3791" s="59"/>
    </row>
    <row r="3792" spans="1:3">
      <c r="A3792" s="61"/>
      <c r="B3792" s="60"/>
      <c r="C3792" s="59"/>
    </row>
    <row r="3793" spans="1:3">
      <c r="A3793" s="61"/>
      <c r="B3793" s="60"/>
      <c r="C3793" s="59"/>
    </row>
    <row r="3794" spans="1:3">
      <c r="A3794" s="61"/>
      <c r="B3794" s="60"/>
      <c r="C3794" s="59"/>
    </row>
    <row r="3795" spans="1:3">
      <c r="A3795" s="61"/>
      <c r="B3795" s="60"/>
      <c r="C3795" s="59"/>
    </row>
    <row r="3796" spans="1:3">
      <c r="A3796" s="61"/>
      <c r="B3796" s="60"/>
      <c r="C3796" s="59"/>
    </row>
    <row r="3797" spans="1:3">
      <c r="A3797" s="61"/>
      <c r="B3797" s="60"/>
      <c r="C3797" s="59"/>
    </row>
    <row r="3798" spans="1:3">
      <c r="A3798" s="61"/>
      <c r="B3798" s="60"/>
      <c r="C3798" s="59"/>
    </row>
    <row r="3799" spans="1:3">
      <c r="A3799" s="61"/>
      <c r="B3799" s="60"/>
      <c r="C3799" s="59"/>
    </row>
    <row r="3800" spans="1:3">
      <c r="A3800" s="61"/>
      <c r="B3800" s="60"/>
      <c r="C3800" s="59"/>
    </row>
    <row r="3801" spans="1:3">
      <c r="A3801" s="61"/>
      <c r="B3801" s="60"/>
      <c r="C3801" s="59"/>
    </row>
    <row r="3802" spans="1:3">
      <c r="A3802" s="61"/>
      <c r="B3802" s="60"/>
      <c r="C3802" s="59"/>
    </row>
    <row r="3803" spans="1:3">
      <c r="A3803" s="61"/>
      <c r="B3803" s="60"/>
      <c r="C3803" s="59"/>
    </row>
    <row r="3804" spans="1:3">
      <c r="A3804" s="61"/>
      <c r="B3804" s="60"/>
      <c r="C3804" s="59"/>
    </row>
    <row r="3805" spans="1:3">
      <c r="A3805" s="61"/>
      <c r="B3805" s="60"/>
      <c r="C3805" s="59"/>
    </row>
    <row r="3806" spans="1:3">
      <c r="A3806" s="61"/>
      <c r="B3806" s="60"/>
      <c r="C3806" s="59"/>
    </row>
    <row r="3807" spans="1:3">
      <c r="A3807" s="61"/>
      <c r="B3807" s="60"/>
      <c r="C3807" s="59"/>
    </row>
    <row r="3808" spans="1:3">
      <c r="A3808" s="61"/>
      <c r="B3808" s="60"/>
      <c r="C3808" s="59"/>
    </row>
    <row r="3809" spans="1:3">
      <c r="A3809" s="61"/>
      <c r="B3809" s="60"/>
      <c r="C3809" s="59"/>
    </row>
    <row r="3810" spans="1:3">
      <c r="A3810" s="61"/>
      <c r="B3810" s="60"/>
      <c r="C3810" s="59"/>
    </row>
    <row r="3811" spans="1:3">
      <c r="A3811" s="61"/>
      <c r="B3811" s="60"/>
      <c r="C3811" s="59"/>
    </row>
    <row r="3812" spans="1:3">
      <c r="A3812" s="61"/>
      <c r="B3812" s="60"/>
      <c r="C3812" s="59"/>
    </row>
    <row r="3813" spans="1:3">
      <c r="A3813" s="61"/>
      <c r="B3813" s="60"/>
      <c r="C3813" s="59"/>
    </row>
    <row r="3814" spans="1:3">
      <c r="A3814" s="61"/>
      <c r="B3814" s="60"/>
      <c r="C3814" s="59"/>
    </row>
    <row r="3815" spans="1:3">
      <c r="A3815" s="61"/>
      <c r="B3815" s="60"/>
      <c r="C3815" s="59"/>
    </row>
    <row r="3816" spans="1:3">
      <c r="A3816" s="61"/>
      <c r="B3816" s="60"/>
      <c r="C3816" s="59"/>
    </row>
    <row r="3817" spans="1:3">
      <c r="A3817" s="61"/>
      <c r="B3817" s="60"/>
      <c r="C3817" s="59"/>
    </row>
    <row r="3818" spans="1:3">
      <c r="A3818" s="61"/>
      <c r="B3818" s="60"/>
      <c r="C3818" s="59"/>
    </row>
    <row r="3819" spans="1:3">
      <c r="A3819" s="61"/>
      <c r="B3819" s="60"/>
      <c r="C3819" s="59"/>
    </row>
    <row r="3820" spans="1:3">
      <c r="A3820" s="61"/>
      <c r="B3820" s="60"/>
      <c r="C3820" s="59"/>
    </row>
    <row r="3821" spans="1:3">
      <c r="A3821" s="61"/>
      <c r="B3821" s="60"/>
      <c r="C3821" s="59"/>
    </row>
    <row r="3822" spans="1:3">
      <c r="A3822" s="61"/>
      <c r="B3822" s="60"/>
      <c r="C3822" s="59"/>
    </row>
    <row r="3823" spans="1:3">
      <c r="A3823" s="61"/>
      <c r="B3823" s="60"/>
      <c r="C3823" s="59"/>
    </row>
    <row r="3824" spans="1:3">
      <c r="A3824" s="61"/>
      <c r="B3824" s="60"/>
      <c r="C3824" s="59"/>
    </row>
    <row r="3825" spans="1:3">
      <c r="A3825" s="61"/>
      <c r="B3825" s="60"/>
      <c r="C3825" s="59"/>
    </row>
    <row r="3826" spans="1:3">
      <c r="A3826" s="61"/>
      <c r="B3826" s="60"/>
      <c r="C3826" s="59"/>
    </row>
    <row r="3827" spans="1:3">
      <c r="A3827" s="61"/>
      <c r="B3827" s="60"/>
      <c r="C3827" s="59"/>
    </row>
    <row r="3828" spans="1:3">
      <c r="A3828" s="61"/>
      <c r="B3828" s="60"/>
      <c r="C3828" s="59"/>
    </row>
    <row r="3829" spans="1:3">
      <c r="A3829" s="61"/>
      <c r="B3829" s="60"/>
      <c r="C3829" s="59"/>
    </row>
    <row r="3830" spans="1:3">
      <c r="A3830" s="61"/>
      <c r="B3830" s="60"/>
      <c r="C3830" s="59"/>
    </row>
    <row r="3831" spans="1:3">
      <c r="A3831" s="61"/>
      <c r="B3831" s="60"/>
      <c r="C3831" s="59"/>
    </row>
    <row r="3832" spans="1:3">
      <c r="A3832" s="61"/>
      <c r="B3832" s="60"/>
      <c r="C3832" s="59"/>
    </row>
    <row r="3833" spans="1:3">
      <c r="A3833" s="61"/>
      <c r="B3833" s="60"/>
      <c r="C3833" s="59"/>
    </row>
    <row r="3834" spans="1:3">
      <c r="A3834" s="61"/>
      <c r="B3834" s="60"/>
      <c r="C3834" s="59"/>
    </row>
    <row r="3835" spans="1:3">
      <c r="A3835" s="61"/>
      <c r="B3835" s="60"/>
      <c r="C3835" s="59"/>
    </row>
    <row r="3836" spans="1:3">
      <c r="A3836" s="61"/>
      <c r="B3836" s="60"/>
      <c r="C3836" s="59"/>
    </row>
    <row r="3837" spans="1:3">
      <c r="A3837" s="61"/>
      <c r="B3837" s="60"/>
      <c r="C3837" s="59"/>
    </row>
    <row r="3838" spans="1:3">
      <c r="A3838" s="61"/>
      <c r="B3838" s="60"/>
      <c r="C3838" s="59"/>
    </row>
    <row r="3839" spans="1:3">
      <c r="A3839" s="61"/>
      <c r="B3839" s="60"/>
      <c r="C3839" s="59"/>
    </row>
    <row r="3840" spans="1:3">
      <c r="A3840" s="61"/>
      <c r="B3840" s="60"/>
      <c r="C3840" s="59"/>
    </row>
    <row r="3841" spans="1:3">
      <c r="A3841" s="61"/>
      <c r="B3841" s="60"/>
      <c r="C3841" s="59"/>
    </row>
    <row r="3842" spans="1:3">
      <c r="A3842" s="61"/>
      <c r="B3842" s="60"/>
      <c r="C3842" s="59"/>
    </row>
    <row r="3843" spans="1:3">
      <c r="A3843" s="61"/>
      <c r="B3843" s="60"/>
      <c r="C3843" s="59"/>
    </row>
    <row r="3844" spans="1:3">
      <c r="A3844" s="61"/>
      <c r="B3844" s="60"/>
      <c r="C3844" s="59"/>
    </row>
    <row r="3845" spans="1:3">
      <c r="A3845" s="61"/>
      <c r="B3845" s="60"/>
      <c r="C3845" s="59"/>
    </row>
    <row r="3846" spans="1:3">
      <c r="A3846" s="61"/>
      <c r="B3846" s="60"/>
      <c r="C3846" s="59"/>
    </row>
    <row r="3847" spans="1:3">
      <c r="A3847" s="61"/>
      <c r="B3847" s="60"/>
      <c r="C3847" s="59"/>
    </row>
    <row r="3848" spans="1:3">
      <c r="A3848" s="61"/>
      <c r="B3848" s="60"/>
      <c r="C3848" s="59"/>
    </row>
    <row r="3849" spans="1:3">
      <c r="A3849" s="61"/>
      <c r="B3849" s="60"/>
      <c r="C3849" s="59"/>
    </row>
    <row r="3850" spans="1:3">
      <c r="A3850" s="61"/>
      <c r="B3850" s="60"/>
      <c r="C3850" s="59"/>
    </row>
    <row r="3851" spans="1:3">
      <c r="A3851" s="61"/>
      <c r="B3851" s="60"/>
      <c r="C3851" s="59"/>
    </row>
    <row r="3852" spans="1:3">
      <c r="A3852" s="61"/>
      <c r="B3852" s="60"/>
      <c r="C3852" s="59"/>
    </row>
    <row r="3853" spans="1:3">
      <c r="A3853" s="61"/>
      <c r="B3853" s="60"/>
      <c r="C3853" s="59"/>
    </row>
    <row r="3854" spans="1:3">
      <c r="A3854" s="61"/>
      <c r="B3854" s="60"/>
      <c r="C3854" s="59"/>
    </row>
    <row r="3855" spans="1:3">
      <c r="A3855" s="61"/>
      <c r="B3855" s="60"/>
      <c r="C3855" s="59"/>
    </row>
    <row r="3856" spans="1:3">
      <c r="A3856" s="61"/>
      <c r="B3856" s="60"/>
      <c r="C3856" s="59"/>
    </row>
    <row r="3857" spans="1:3">
      <c r="A3857" s="61"/>
      <c r="B3857" s="60"/>
      <c r="C3857" s="59"/>
    </row>
    <row r="3858" spans="1:3">
      <c r="A3858" s="61"/>
      <c r="B3858" s="60"/>
      <c r="C3858" s="59"/>
    </row>
    <row r="3859" spans="1:3">
      <c r="A3859" s="61"/>
      <c r="B3859" s="60"/>
      <c r="C3859" s="59"/>
    </row>
    <row r="3860" spans="1:3">
      <c r="A3860" s="61"/>
      <c r="B3860" s="60"/>
      <c r="C3860" s="59"/>
    </row>
    <row r="3861" spans="1:3">
      <c r="A3861" s="61"/>
      <c r="B3861" s="60"/>
      <c r="C3861" s="59"/>
    </row>
    <row r="3862" spans="1:3">
      <c r="A3862" s="61"/>
      <c r="B3862" s="60"/>
      <c r="C3862" s="59"/>
    </row>
    <row r="3863" spans="1:3">
      <c r="A3863" s="61"/>
      <c r="B3863" s="60"/>
      <c r="C3863" s="59"/>
    </row>
    <row r="3864" spans="1:3">
      <c r="A3864" s="61"/>
      <c r="B3864" s="60"/>
      <c r="C3864" s="59"/>
    </row>
    <row r="3865" spans="1:3">
      <c r="A3865" s="61"/>
      <c r="B3865" s="60"/>
      <c r="C3865" s="59"/>
    </row>
    <row r="3866" spans="1:3">
      <c r="A3866" s="61"/>
      <c r="B3866" s="60"/>
      <c r="C3866" s="59"/>
    </row>
    <row r="3867" spans="1:3">
      <c r="A3867" s="61"/>
      <c r="B3867" s="60"/>
      <c r="C3867" s="59"/>
    </row>
    <row r="3868" spans="1:3">
      <c r="A3868" s="61"/>
      <c r="B3868" s="60"/>
      <c r="C3868" s="59"/>
    </row>
    <row r="3869" spans="1:3">
      <c r="A3869" s="61"/>
      <c r="B3869" s="60"/>
      <c r="C3869" s="59"/>
    </row>
    <row r="3870" spans="1:3">
      <c r="A3870" s="61"/>
      <c r="B3870" s="60"/>
      <c r="C3870" s="59"/>
    </row>
    <row r="3871" spans="1:3">
      <c r="A3871" s="61"/>
      <c r="B3871" s="60"/>
      <c r="C3871" s="59"/>
    </row>
    <row r="3872" spans="1:3">
      <c r="A3872" s="61"/>
      <c r="B3872" s="60"/>
      <c r="C3872" s="59"/>
    </row>
    <row r="3873" spans="1:3">
      <c r="A3873" s="61"/>
      <c r="B3873" s="60"/>
      <c r="C3873" s="59"/>
    </row>
    <row r="3874" spans="1:3">
      <c r="A3874" s="61"/>
      <c r="B3874" s="60"/>
      <c r="C3874" s="59"/>
    </row>
    <row r="3875" spans="1:3">
      <c r="A3875" s="61"/>
      <c r="B3875" s="60"/>
      <c r="C3875" s="59"/>
    </row>
    <row r="3876" spans="1:3">
      <c r="A3876" s="61"/>
      <c r="B3876" s="60"/>
      <c r="C3876" s="59"/>
    </row>
    <row r="3877" spans="1:3">
      <c r="A3877" s="61"/>
      <c r="B3877" s="60"/>
      <c r="C3877" s="59"/>
    </row>
    <row r="3878" spans="1:3">
      <c r="A3878" s="61"/>
      <c r="B3878" s="60"/>
      <c r="C3878" s="59"/>
    </row>
    <row r="3879" spans="1:3">
      <c r="A3879" s="61"/>
      <c r="B3879" s="60"/>
      <c r="C3879" s="59"/>
    </row>
    <row r="3880" spans="1:3">
      <c r="A3880" s="61"/>
      <c r="B3880" s="60"/>
      <c r="C3880" s="59"/>
    </row>
    <row r="3881" spans="1:3">
      <c r="A3881" s="61"/>
      <c r="B3881" s="60"/>
      <c r="C3881" s="59"/>
    </row>
    <row r="3882" spans="1:3">
      <c r="A3882" s="61"/>
      <c r="B3882" s="60"/>
      <c r="C3882" s="59"/>
    </row>
    <row r="3883" spans="1:3">
      <c r="A3883" s="61"/>
      <c r="B3883" s="60"/>
      <c r="C3883" s="59"/>
    </row>
    <row r="3884" spans="1:3">
      <c r="A3884" s="61"/>
      <c r="B3884" s="60"/>
      <c r="C3884" s="59"/>
    </row>
    <row r="3885" spans="1:3">
      <c r="A3885" s="61"/>
      <c r="B3885" s="60"/>
      <c r="C3885" s="59"/>
    </row>
    <row r="3886" spans="1:3">
      <c r="A3886" s="61"/>
      <c r="B3886" s="60"/>
      <c r="C3886" s="59"/>
    </row>
    <row r="3887" spans="1:3">
      <c r="A3887" s="61"/>
      <c r="B3887" s="60"/>
      <c r="C3887" s="59"/>
    </row>
    <row r="3888" spans="1:3">
      <c r="A3888" s="61"/>
      <c r="B3888" s="60"/>
      <c r="C3888" s="59"/>
    </row>
    <row r="3889" spans="1:3">
      <c r="A3889" s="61"/>
      <c r="B3889" s="60"/>
      <c r="C3889" s="59"/>
    </row>
    <row r="3890" spans="1:3">
      <c r="A3890" s="61"/>
      <c r="B3890" s="60"/>
      <c r="C3890" s="59"/>
    </row>
    <row r="3891" spans="1:3">
      <c r="A3891" s="61"/>
      <c r="B3891" s="60"/>
      <c r="C3891" s="59"/>
    </row>
    <row r="3892" spans="1:3">
      <c r="A3892" s="61"/>
      <c r="B3892" s="60"/>
      <c r="C3892" s="59"/>
    </row>
    <row r="3893" spans="1:3">
      <c r="A3893" s="61"/>
      <c r="B3893" s="60"/>
      <c r="C3893" s="59"/>
    </row>
    <row r="3894" spans="1:3">
      <c r="A3894" s="61"/>
      <c r="B3894" s="60"/>
      <c r="C3894" s="59"/>
    </row>
    <row r="3895" spans="1:3">
      <c r="A3895" s="61"/>
      <c r="B3895" s="60"/>
      <c r="C3895" s="59"/>
    </row>
    <row r="3896" spans="1:3">
      <c r="A3896" s="61"/>
      <c r="B3896" s="60"/>
      <c r="C3896" s="59"/>
    </row>
    <row r="3897" spans="1:3">
      <c r="A3897" s="61"/>
      <c r="B3897" s="60"/>
      <c r="C3897" s="59"/>
    </row>
    <row r="3898" spans="1:3">
      <c r="A3898" s="61"/>
      <c r="B3898" s="60"/>
      <c r="C3898" s="59"/>
    </row>
    <row r="3899" spans="1:3">
      <c r="A3899" s="61"/>
      <c r="B3899" s="60"/>
      <c r="C3899" s="59"/>
    </row>
    <row r="3900" spans="1:3">
      <c r="A3900" s="61"/>
      <c r="B3900" s="60"/>
      <c r="C3900" s="59"/>
    </row>
    <row r="3901" spans="1:3">
      <c r="A3901" s="61"/>
      <c r="B3901" s="60"/>
      <c r="C3901" s="59"/>
    </row>
    <row r="3902" spans="1:3">
      <c r="A3902" s="61"/>
      <c r="B3902" s="60"/>
      <c r="C3902" s="59"/>
    </row>
    <row r="3903" spans="1:3">
      <c r="A3903" s="61"/>
      <c r="B3903" s="60"/>
      <c r="C3903" s="59"/>
    </row>
    <row r="3904" spans="1:3">
      <c r="A3904" s="61"/>
      <c r="B3904" s="60"/>
      <c r="C3904" s="59"/>
    </row>
    <row r="3905" spans="1:3">
      <c r="A3905" s="61"/>
      <c r="B3905" s="60"/>
      <c r="C3905" s="59"/>
    </row>
    <row r="3906" spans="1:3">
      <c r="A3906" s="61"/>
      <c r="B3906" s="60"/>
      <c r="C3906" s="59"/>
    </row>
    <row r="3907" spans="1:3">
      <c r="A3907" s="61"/>
      <c r="B3907" s="60"/>
      <c r="C3907" s="59"/>
    </row>
    <row r="3908" spans="1:3">
      <c r="A3908" s="61"/>
      <c r="B3908" s="60"/>
      <c r="C3908" s="59"/>
    </row>
    <row r="3909" spans="1:3">
      <c r="A3909" s="61"/>
      <c r="B3909" s="60"/>
      <c r="C3909" s="59"/>
    </row>
    <row r="3910" spans="1:3">
      <c r="A3910" s="61"/>
      <c r="B3910" s="60"/>
      <c r="C3910" s="59"/>
    </row>
    <row r="3911" spans="1:3">
      <c r="A3911" s="61"/>
      <c r="B3911" s="60"/>
      <c r="C3911" s="59"/>
    </row>
    <row r="3912" spans="1:3">
      <c r="A3912" s="61"/>
      <c r="B3912" s="60"/>
      <c r="C3912" s="59"/>
    </row>
    <row r="3913" spans="1:3">
      <c r="A3913" s="61"/>
      <c r="B3913" s="60"/>
      <c r="C3913" s="59"/>
    </row>
    <row r="3914" spans="1:3">
      <c r="A3914" s="61"/>
      <c r="B3914" s="60"/>
      <c r="C3914" s="59"/>
    </row>
    <row r="3915" spans="1:3">
      <c r="A3915" s="61"/>
      <c r="B3915" s="60"/>
      <c r="C3915" s="59"/>
    </row>
    <row r="3916" spans="1:3">
      <c r="A3916" s="61"/>
      <c r="B3916" s="60"/>
      <c r="C3916" s="59"/>
    </row>
    <row r="3917" spans="1:3">
      <c r="A3917" s="61"/>
      <c r="B3917" s="60"/>
      <c r="C3917" s="59"/>
    </row>
    <row r="3918" spans="1:3">
      <c r="A3918" s="61"/>
      <c r="B3918" s="60"/>
      <c r="C3918" s="59"/>
    </row>
    <row r="3919" spans="1:3">
      <c r="A3919" s="61"/>
      <c r="B3919" s="60"/>
      <c r="C3919" s="59"/>
    </row>
    <row r="3920" spans="1:3">
      <c r="A3920" s="61"/>
      <c r="B3920" s="60"/>
      <c r="C3920" s="59"/>
    </row>
    <row r="3921" spans="1:3">
      <c r="A3921" s="61"/>
      <c r="B3921" s="60"/>
      <c r="C3921" s="59"/>
    </row>
    <row r="3922" spans="1:3">
      <c r="A3922" s="61"/>
      <c r="B3922" s="60"/>
      <c r="C3922" s="59"/>
    </row>
    <row r="3923" spans="1:3">
      <c r="A3923" s="61"/>
      <c r="B3923" s="60"/>
      <c r="C3923" s="59"/>
    </row>
    <row r="3924" spans="1:3">
      <c r="A3924" s="61"/>
      <c r="B3924" s="60"/>
      <c r="C3924" s="59"/>
    </row>
    <row r="3925" spans="1:3">
      <c r="A3925" s="61"/>
      <c r="B3925" s="60"/>
      <c r="C3925" s="59"/>
    </row>
    <row r="3926" spans="1:3">
      <c r="A3926" s="61"/>
      <c r="B3926" s="60"/>
      <c r="C3926" s="59"/>
    </row>
    <row r="3927" spans="1:3">
      <c r="A3927" s="61"/>
      <c r="B3927" s="60"/>
      <c r="C3927" s="59"/>
    </row>
    <row r="3928" spans="1:3">
      <c r="A3928" s="61"/>
      <c r="B3928" s="60"/>
      <c r="C3928" s="59"/>
    </row>
    <row r="3929" spans="1:3">
      <c r="A3929" s="61"/>
      <c r="B3929" s="60"/>
      <c r="C3929" s="59"/>
    </row>
    <row r="3930" spans="1:3">
      <c r="A3930" s="61"/>
      <c r="B3930" s="60"/>
      <c r="C3930" s="59"/>
    </row>
    <row r="3931" spans="1:3">
      <c r="A3931" s="61"/>
      <c r="B3931" s="60"/>
      <c r="C3931" s="59"/>
    </row>
    <row r="3932" spans="1:3">
      <c r="A3932" s="61"/>
      <c r="B3932" s="60"/>
      <c r="C3932" s="59"/>
    </row>
    <row r="3933" spans="1:3">
      <c r="A3933" s="61"/>
      <c r="B3933" s="60"/>
      <c r="C3933" s="59"/>
    </row>
    <row r="3934" spans="1:3">
      <c r="A3934" s="61"/>
      <c r="B3934" s="60"/>
      <c r="C3934" s="59"/>
    </row>
    <row r="3935" spans="1:3">
      <c r="A3935" s="61"/>
      <c r="B3935" s="60"/>
      <c r="C3935" s="59"/>
    </row>
    <row r="3936" spans="1:3">
      <c r="A3936" s="61"/>
      <c r="B3936" s="60"/>
      <c r="C3936" s="59"/>
    </row>
    <row r="3937" spans="1:3">
      <c r="A3937" s="61"/>
      <c r="B3937" s="60"/>
      <c r="C3937" s="59"/>
    </row>
    <row r="3938" spans="1:3">
      <c r="A3938" s="61"/>
      <c r="B3938" s="60"/>
      <c r="C3938" s="59"/>
    </row>
    <row r="3939" spans="1:3">
      <c r="A3939" s="61"/>
      <c r="B3939" s="60"/>
      <c r="C3939" s="59"/>
    </row>
    <row r="3940" spans="1:3">
      <c r="A3940" s="61"/>
      <c r="B3940" s="60"/>
      <c r="C3940" s="59"/>
    </row>
    <row r="3941" spans="1:3">
      <c r="A3941" s="61"/>
      <c r="B3941" s="60"/>
      <c r="C3941" s="59"/>
    </row>
    <row r="3942" spans="1:3">
      <c r="A3942" s="61"/>
      <c r="B3942" s="60"/>
      <c r="C3942" s="59"/>
    </row>
    <row r="3943" spans="1:3">
      <c r="A3943" s="61"/>
      <c r="B3943" s="60"/>
      <c r="C3943" s="59"/>
    </row>
    <row r="3944" spans="1:3">
      <c r="A3944" s="61"/>
      <c r="B3944" s="60"/>
      <c r="C3944" s="59"/>
    </row>
    <row r="3945" spans="1:3">
      <c r="A3945" s="61"/>
      <c r="B3945" s="60"/>
      <c r="C3945" s="59"/>
    </row>
    <row r="3946" spans="1:3">
      <c r="A3946" s="61"/>
      <c r="B3946" s="60"/>
      <c r="C3946" s="59"/>
    </row>
    <row r="3947" spans="1:3">
      <c r="A3947" s="61"/>
      <c r="B3947" s="60"/>
      <c r="C3947" s="59"/>
    </row>
    <row r="3948" spans="1:3">
      <c r="A3948" s="61"/>
      <c r="B3948" s="60"/>
      <c r="C3948" s="59"/>
    </row>
    <row r="3949" spans="1:3">
      <c r="A3949" s="61"/>
      <c r="B3949" s="60"/>
      <c r="C3949" s="59"/>
    </row>
    <row r="3950" spans="1:3">
      <c r="A3950" s="61"/>
      <c r="B3950" s="60"/>
      <c r="C3950" s="59"/>
    </row>
    <row r="3951" spans="1:3">
      <c r="A3951" s="61"/>
      <c r="B3951" s="60"/>
      <c r="C3951" s="59"/>
    </row>
    <row r="3952" spans="1:3">
      <c r="A3952" s="61"/>
      <c r="B3952" s="60"/>
      <c r="C3952" s="59"/>
    </row>
    <row r="3953" spans="1:3">
      <c r="A3953" s="61"/>
      <c r="B3953" s="60"/>
      <c r="C3953" s="59"/>
    </row>
    <row r="3954" spans="1:3">
      <c r="A3954" s="61"/>
      <c r="B3954" s="60"/>
      <c r="C3954" s="59"/>
    </row>
    <row r="3955" spans="1:3">
      <c r="A3955" s="61"/>
      <c r="B3955" s="60"/>
      <c r="C3955" s="59"/>
    </row>
    <row r="3956" spans="1:3">
      <c r="A3956" s="61"/>
      <c r="B3956" s="60"/>
      <c r="C3956" s="59"/>
    </row>
    <row r="3957" spans="1:3">
      <c r="A3957" s="61"/>
      <c r="B3957" s="60"/>
      <c r="C3957" s="59"/>
    </row>
    <row r="3958" spans="1:3">
      <c r="A3958" s="61"/>
      <c r="B3958" s="60"/>
      <c r="C3958" s="59"/>
    </row>
    <row r="3959" spans="1:3">
      <c r="A3959" s="61"/>
      <c r="B3959" s="60"/>
      <c r="C3959" s="59"/>
    </row>
    <row r="3960" spans="1:3">
      <c r="A3960" s="61"/>
      <c r="B3960" s="60"/>
      <c r="C3960" s="59"/>
    </row>
    <row r="3961" spans="1:3">
      <c r="A3961" s="61"/>
      <c r="B3961" s="60"/>
      <c r="C3961" s="59"/>
    </row>
    <row r="3962" spans="1:3">
      <c r="A3962" s="61"/>
      <c r="B3962" s="60"/>
      <c r="C3962" s="59"/>
    </row>
    <row r="3963" spans="1:3">
      <c r="A3963" s="61"/>
      <c r="B3963" s="60"/>
      <c r="C3963" s="59"/>
    </row>
    <row r="3964" spans="1:3">
      <c r="A3964" s="61"/>
      <c r="B3964" s="60"/>
      <c r="C3964" s="59"/>
    </row>
    <row r="3965" spans="1:3">
      <c r="A3965" s="61"/>
      <c r="B3965" s="60"/>
      <c r="C3965" s="59"/>
    </row>
    <row r="3966" spans="1:3">
      <c r="A3966" s="61"/>
      <c r="B3966" s="60"/>
      <c r="C3966" s="59"/>
    </row>
    <row r="3967" spans="1:3">
      <c r="A3967" s="61"/>
      <c r="B3967" s="60"/>
      <c r="C3967" s="59"/>
    </row>
    <row r="3968" spans="1:3">
      <c r="A3968" s="61"/>
      <c r="B3968" s="60"/>
      <c r="C3968" s="59"/>
    </row>
    <row r="3969" spans="1:3">
      <c r="A3969" s="61"/>
      <c r="B3969" s="60"/>
      <c r="C3969" s="59"/>
    </row>
    <row r="3970" spans="1:3">
      <c r="A3970" s="61"/>
      <c r="B3970" s="60"/>
      <c r="C3970" s="59"/>
    </row>
    <row r="3971" spans="1:3">
      <c r="A3971" s="61"/>
      <c r="B3971" s="60"/>
      <c r="C3971" s="59"/>
    </row>
    <row r="3972" spans="1:3">
      <c r="A3972" s="61"/>
      <c r="B3972" s="60"/>
      <c r="C3972" s="59"/>
    </row>
    <row r="3973" spans="1:3">
      <c r="A3973" s="61"/>
      <c r="B3973" s="60"/>
      <c r="C3973" s="59"/>
    </row>
    <row r="3974" spans="1:3">
      <c r="A3974" s="61"/>
      <c r="B3974" s="60"/>
      <c r="C3974" s="59"/>
    </row>
    <row r="3975" spans="1:3">
      <c r="A3975" s="61"/>
      <c r="B3975" s="60"/>
      <c r="C3975" s="59"/>
    </row>
    <row r="3976" spans="1:3">
      <c r="A3976" s="61"/>
      <c r="B3976" s="60"/>
      <c r="C3976" s="59"/>
    </row>
    <row r="3977" spans="1:3">
      <c r="A3977" s="61"/>
      <c r="B3977" s="60"/>
      <c r="C3977" s="59"/>
    </row>
    <row r="3978" spans="1:3">
      <c r="A3978" s="61"/>
      <c r="B3978" s="60"/>
      <c r="C3978" s="59"/>
    </row>
    <row r="3979" spans="1:3">
      <c r="A3979" s="61"/>
      <c r="B3979" s="60"/>
      <c r="C3979" s="59"/>
    </row>
    <row r="3980" spans="1:3">
      <c r="A3980" s="61"/>
      <c r="B3980" s="60"/>
      <c r="C3980" s="59"/>
    </row>
    <row r="3981" spans="1:3">
      <c r="A3981" s="61"/>
      <c r="B3981" s="60"/>
      <c r="C3981" s="59"/>
    </row>
    <row r="3982" spans="1:3">
      <c r="A3982" s="61"/>
      <c r="B3982" s="60"/>
      <c r="C3982" s="59"/>
    </row>
    <row r="3983" spans="1:3">
      <c r="A3983" s="61"/>
      <c r="B3983" s="60"/>
      <c r="C3983" s="59"/>
    </row>
    <row r="3984" spans="1:3">
      <c r="A3984" s="61"/>
      <c r="B3984" s="60"/>
      <c r="C3984" s="59"/>
    </row>
    <row r="3985" spans="1:3">
      <c r="A3985" s="61"/>
      <c r="B3985" s="60"/>
      <c r="C3985" s="59"/>
    </row>
    <row r="3986" spans="1:3">
      <c r="A3986" s="61"/>
      <c r="B3986" s="60"/>
      <c r="C3986" s="59"/>
    </row>
    <row r="3987" spans="1:3">
      <c r="A3987" s="61"/>
      <c r="B3987" s="60"/>
      <c r="C3987" s="59"/>
    </row>
    <row r="3988" spans="1:3">
      <c r="A3988" s="61"/>
      <c r="B3988" s="60"/>
      <c r="C3988" s="59"/>
    </row>
    <row r="3989" spans="1:3">
      <c r="A3989" s="61"/>
      <c r="B3989" s="60"/>
      <c r="C3989" s="59"/>
    </row>
    <row r="3990" spans="1:3">
      <c r="A3990" s="61"/>
      <c r="B3990" s="60"/>
      <c r="C3990" s="59"/>
    </row>
    <row r="3991" spans="1:3">
      <c r="A3991" s="61"/>
      <c r="B3991" s="60"/>
      <c r="C3991" s="59"/>
    </row>
    <row r="3992" spans="1:3">
      <c r="A3992" s="61"/>
      <c r="B3992" s="60"/>
      <c r="C3992" s="59"/>
    </row>
    <row r="3993" spans="1:3">
      <c r="A3993" s="61"/>
      <c r="B3993" s="60"/>
      <c r="C3993" s="59"/>
    </row>
    <row r="3994" spans="1:3">
      <c r="A3994" s="61"/>
      <c r="B3994" s="60"/>
      <c r="C3994" s="59"/>
    </row>
    <row r="3995" spans="1:3">
      <c r="A3995" s="61"/>
      <c r="B3995" s="60"/>
      <c r="C3995" s="59"/>
    </row>
    <row r="3996" spans="1:3">
      <c r="A3996" s="61"/>
      <c r="B3996" s="60"/>
      <c r="C3996" s="59"/>
    </row>
    <row r="3997" spans="1:3">
      <c r="A3997" s="61"/>
      <c r="B3997" s="60"/>
      <c r="C3997" s="59"/>
    </row>
    <row r="3998" spans="1:3">
      <c r="A3998" s="61"/>
      <c r="B3998" s="60"/>
      <c r="C3998" s="59"/>
    </row>
    <row r="3999" spans="1:3">
      <c r="A3999" s="61"/>
      <c r="B3999" s="60"/>
      <c r="C3999" s="59"/>
    </row>
    <row r="4000" spans="1:3">
      <c r="A4000" s="61"/>
      <c r="B4000" s="60"/>
      <c r="C4000" s="59"/>
    </row>
    <row r="4001" spans="1:3">
      <c r="A4001" s="61"/>
      <c r="B4001" s="60"/>
      <c r="C4001" s="59"/>
    </row>
    <row r="4002" spans="1:3">
      <c r="A4002" s="61"/>
      <c r="B4002" s="60"/>
      <c r="C4002" s="59"/>
    </row>
    <row r="4003" spans="1:3">
      <c r="A4003" s="61"/>
      <c r="B4003" s="60"/>
      <c r="C4003" s="59"/>
    </row>
    <row r="4004" spans="1:3">
      <c r="A4004" s="61"/>
      <c r="B4004" s="60"/>
      <c r="C4004" s="59"/>
    </row>
    <row r="4005" spans="1:3">
      <c r="A4005" s="61"/>
      <c r="B4005" s="60"/>
      <c r="C4005" s="59"/>
    </row>
    <row r="4006" spans="1:3">
      <c r="A4006" s="61"/>
      <c r="B4006" s="60"/>
      <c r="C4006" s="59"/>
    </row>
    <row r="4007" spans="1:3">
      <c r="A4007" s="61"/>
      <c r="B4007" s="60"/>
      <c r="C4007" s="59"/>
    </row>
    <row r="4008" spans="1:3">
      <c r="A4008" s="61"/>
      <c r="B4008" s="60"/>
      <c r="C4008" s="59"/>
    </row>
    <row r="4009" spans="1:3">
      <c r="A4009" s="61"/>
      <c r="B4009" s="60"/>
      <c r="C4009" s="59"/>
    </row>
    <row r="4010" spans="1:3">
      <c r="A4010" s="61"/>
      <c r="B4010" s="60"/>
      <c r="C4010" s="59"/>
    </row>
    <row r="4011" spans="1:3">
      <c r="A4011" s="61"/>
      <c r="B4011" s="60"/>
      <c r="C4011" s="59"/>
    </row>
    <row r="4012" spans="1:3">
      <c r="A4012" s="61"/>
      <c r="B4012" s="60"/>
      <c r="C4012" s="59"/>
    </row>
    <row r="4013" spans="1:3">
      <c r="A4013" s="61"/>
      <c r="B4013" s="60"/>
      <c r="C4013" s="59"/>
    </row>
    <row r="4014" spans="1:3">
      <c r="A4014" s="61"/>
      <c r="B4014" s="60"/>
      <c r="C4014" s="59"/>
    </row>
    <row r="4015" spans="1:3">
      <c r="A4015" s="61"/>
      <c r="B4015" s="60"/>
      <c r="C4015" s="59"/>
    </row>
    <row r="4016" spans="1:3">
      <c r="A4016" s="61"/>
      <c r="B4016" s="60"/>
      <c r="C4016" s="59"/>
    </row>
    <row r="4017" spans="1:3">
      <c r="A4017" s="61"/>
      <c r="B4017" s="60"/>
      <c r="C4017" s="59"/>
    </row>
    <row r="4018" spans="1:3">
      <c r="A4018" s="61"/>
      <c r="B4018" s="60"/>
      <c r="C4018" s="59"/>
    </row>
    <row r="4019" spans="1:3">
      <c r="A4019" s="61"/>
      <c r="B4019" s="60"/>
      <c r="C4019" s="59"/>
    </row>
    <row r="4020" spans="1:3">
      <c r="A4020" s="61"/>
      <c r="B4020" s="60"/>
      <c r="C4020" s="59"/>
    </row>
    <row r="4021" spans="1:3">
      <c r="A4021" s="61"/>
      <c r="B4021" s="60"/>
      <c r="C4021" s="59"/>
    </row>
    <row r="4022" spans="1:3">
      <c r="A4022" s="61"/>
      <c r="B4022" s="60"/>
      <c r="C4022" s="59"/>
    </row>
    <row r="4023" spans="1:3">
      <c r="A4023" s="61"/>
      <c r="B4023" s="60"/>
      <c r="C4023" s="59"/>
    </row>
    <row r="4024" spans="1:3">
      <c r="A4024" s="61"/>
      <c r="B4024" s="60"/>
      <c r="C4024" s="59"/>
    </row>
    <row r="4025" spans="1:3">
      <c r="A4025" s="61"/>
      <c r="B4025" s="60"/>
      <c r="C4025" s="59"/>
    </row>
    <row r="4026" spans="1:3">
      <c r="A4026" s="61"/>
      <c r="B4026" s="60"/>
      <c r="C4026" s="59"/>
    </row>
    <row r="4027" spans="1:3">
      <c r="A4027" s="61"/>
      <c r="B4027" s="60"/>
      <c r="C4027" s="59"/>
    </row>
    <row r="4028" spans="1:3">
      <c r="A4028" s="61"/>
      <c r="B4028" s="60"/>
      <c r="C4028" s="59"/>
    </row>
    <row r="4029" spans="1:3">
      <c r="A4029" s="61"/>
      <c r="B4029" s="60"/>
      <c r="C4029" s="59"/>
    </row>
    <row r="4030" spans="1:3">
      <c r="A4030" s="61"/>
      <c r="B4030" s="60"/>
      <c r="C4030" s="59"/>
    </row>
    <row r="4031" spans="1:3">
      <c r="A4031" s="61"/>
      <c r="B4031" s="60"/>
      <c r="C4031" s="59"/>
    </row>
    <row r="4032" spans="1:3">
      <c r="A4032" s="61"/>
      <c r="B4032" s="60"/>
      <c r="C4032" s="59"/>
    </row>
    <row r="4033" spans="1:3">
      <c r="A4033" s="61"/>
      <c r="B4033" s="60"/>
      <c r="C4033" s="59"/>
    </row>
    <row r="4034" spans="1:3">
      <c r="A4034" s="61"/>
      <c r="B4034" s="60"/>
      <c r="C4034" s="59"/>
    </row>
    <row r="4035" spans="1:3">
      <c r="A4035" s="61"/>
      <c r="B4035" s="60"/>
      <c r="C4035" s="59"/>
    </row>
    <row r="4036" spans="1:3">
      <c r="A4036" s="61"/>
      <c r="B4036" s="60"/>
      <c r="C4036" s="59"/>
    </row>
    <row r="4037" spans="1:3">
      <c r="A4037" s="61"/>
      <c r="B4037" s="60"/>
      <c r="C4037" s="59"/>
    </row>
    <row r="4038" spans="1:3">
      <c r="A4038" s="61"/>
      <c r="B4038" s="60"/>
      <c r="C4038" s="59"/>
    </row>
    <row r="4039" spans="1:3">
      <c r="A4039" s="61"/>
      <c r="B4039" s="60"/>
      <c r="C4039" s="59"/>
    </row>
    <row r="4040" spans="1:3">
      <c r="A4040" s="61"/>
      <c r="B4040" s="60"/>
      <c r="C4040" s="59"/>
    </row>
    <row r="4041" spans="1:3">
      <c r="A4041" s="61"/>
      <c r="B4041" s="60"/>
      <c r="C4041" s="59"/>
    </row>
    <row r="4042" spans="1:3">
      <c r="A4042" s="61"/>
      <c r="B4042" s="60"/>
      <c r="C4042" s="59"/>
    </row>
    <row r="4043" spans="1:3">
      <c r="A4043" s="61"/>
      <c r="B4043" s="60"/>
      <c r="C4043" s="59"/>
    </row>
    <row r="4044" spans="1:3">
      <c r="A4044" s="61"/>
      <c r="B4044" s="60"/>
      <c r="C4044" s="59"/>
    </row>
    <row r="4045" spans="1:3">
      <c r="A4045" s="61"/>
      <c r="B4045" s="60"/>
      <c r="C4045" s="59"/>
    </row>
    <row r="4046" spans="1:3">
      <c r="A4046" s="61"/>
      <c r="B4046" s="60"/>
      <c r="C4046" s="59"/>
    </row>
    <row r="4047" spans="1:3">
      <c r="A4047" s="61"/>
      <c r="B4047" s="60"/>
      <c r="C4047" s="59"/>
    </row>
    <row r="4048" spans="1:3">
      <c r="A4048" s="61"/>
      <c r="B4048" s="60"/>
      <c r="C4048" s="59"/>
    </row>
    <row r="4049" spans="1:3">
      <c r="A4049" s="61"/>
      <c r="B4049" s="60"/>
      <c r="C4049" s="59"/>
    </row>
    <row r="4050" spans="1:3">
      <c r="A4050" s="61"/>
      <c r="B4050" s="60"/>
      <c r="C4050" s="59"/>
    </row>
    <row r="4051" spans="1:3">
      <c r="A4051" s="61"/>
      <c r="B4051" s="60"/>
      <c r="C4051" s="59"/>
    </row>
    <row r="4052" spans="1:3">
      <c r="A4052" s="61"/>
      <c r="B4052" s="60"/>
      <c r="C4052" s="59"/>
    </row>
    <row r="4053" spans="1:3">
      <c r="A4053" s="61"/>
      <c r="B4053" s="60"/>
      <c r="C4053" s="59"/>
    </row>
    <row r="4054" spans="1:3">
      <c r="A4054" s="61"/>
      <c r="B4054" s="60"/>
      <c r="C4054" s="59"/>
    </row>
    <row r="4055" spans="1:3">
      <c r="A4055" s="61"/>
      <c r="B4055" s="60"/>
      <c r="C4055" s="59"/>
    </row>
    <row r="4056" spans="1:3">
      <c r="A4056" s="61"/>
      <c r="B4056" s="60"/>
      <c r="C4056" s="59"/>
    </row>
    <row r="4057" spans="1:3">
      <c r="A4057" s="61"/>
      <c r="B4057" s="60"/>
      <c r="C4057" s="59"/>
    </row>
    <row r="4058" spans="1:3">
      <c r="A4058" s="61"/>
      <c r="B4058" s="60"/>
      <c r="C4058" s="59"/>
    </row>
    <row r="4059" spans="1:3">
      <c r="A4059" s="61"/>
      <c r="B4059" s="60"/>
      <c r="C4059" s="59"/>
    </row>
    <row r="4060" spans="1:3">
      <c r="A4060" s="61"/>
      <c r="B4060" s="60"/>
      <c r="C4060" s="59"/>
    </row>
    <row r="4061" spans="1:3">
      <c r="A4061" s="61"/>
      <c r="B4061" s="60"/>
      <c r="C4061" s="59"/>
    </row>
    <row r="4062" spans="1:3">
      <c r="A4062" s="61"/>
      <c r="B4062" s="60"/>
      <c r="C4062" s="59"/>
    </row>
    <row r="4063" spans="1:3">
      <c r="A4063" s="61"/>
      <c r="B4063" s="60"/>
      <c r="C4063" s="59"/>
    </row>
    <row r="4064" spans="1:3">
      <c r="A4064" s="61"/>
      <c r="B4064" s="60"/>
      <c r="C4064" s="59"/>
    </row>
    <row r="4065" spans="1:3">
      <c r="A4065" s="61"/>
      <c r="B4065" s="60"/>
      <c r="C4065" s="59"/>
    </row>
    <row r="4066" spans="1:3">
      <c r="A4066" s="61"/>
      <c r="B4066" s="60"/>
      <c r="C4066" s="59"/>
    </row>
    <row r="4067" spans="1:3">
      <c r="A4067" s="61"/>
      <c r="B4067" s="60"/>
      <c r="C4067" s="59"/>
    </row>
    <row r="4068" spans="1:3">
      <c r="A4068" s="61"/>
      <c r="B4068" s="60"/>
      <c r="C4068" s="59"/>
    </row>
    <row r="4069" spans="1:3">
      <c r="A4069" s="61"/>
      <c r="B4069" s="60"/>
      <c r="C4069" s="59"/>
    </row>
    <row r="4070" spans="1:3">
      <c r="A4070" s="61"/>
      <c r="B4070" s="60"/>
      <c r="C4070" s="59"/>
    </row>
    <row r="4071" spans="1:3">
      <c r="A4071" s="61"/>
      <c r="B4071" s="60"/>
      <c r="C4071" s="59"/>
    </row>
    <row r="4072" spans="1:3">
      <c r="A4072" s="61"/>
      <c r="B4072" s="60"/>
      <c r="C4072" s="59"/>
    </row>
    <row r="4073" spans="1:3">
      <c r="A4073" s="61"/>
      <c r="B4073" s="60"/>
      <c r="C4073" s="59"/>
    </row>
    <row r="4074" spans="1:3">
      <c r="A4074" s="61"/>
      <c r="B4074" s="60"/>
      <c r="C4074" s="59"/>
    </row>
    <row r="4075" spans="1:3">
      <c r="A4075" s="61"/>
      <c r="B4075" s="60"/>
      <c r="C4075" s="59"/>
    </row>
  </sheetData>
  <autoFilter ref="A3:C611"/>
  <sortState ref="A4:D381">
    <sortCondition sortBy="fontColor" ref="D376" dxfId="4"/>
  </sortState>
  <dataValidations count="4">
    <dataValidation type="list" allowBlank="1" showInputMessage="1" showErrorMessage="1" sqref="B1549">
      <formula1>Ordernumber</formula1>
    </dataValidation>
    <dataValidation type="list" allowBlank="1" showInputMessage="1" showErrorMessage="1" sqref="B660:B661 A4:A4075">
      <formula1>Materials</formula1>
    </dataValidation>
    <dataValidation type="decimal" operator="greaterThanOrEqual" allowBlank="1" showInputMessage="1" showErrorMessage="1" sqref="B662:B691 B901:B931 B242:B495 B1550:B65571 B802:B899 B497:B659 B4:B240 B933:B994 B693:B800 B1150:B1241 B996:B1148 B1243:B1548">
      <formula1>0</formula1>
    </dataValidation>
    <dataValidation type="date" allowBlank="1" showInputMessage="1" showErrorMessage="1" sqref="C4:C65571">
      <formula1>40603</formula1>
      <formula2>42005</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3999"/>
  <sheetViews>
    <sheetView showGridLines="0" zoomScale="110" zoomScaleNormal="110" zoomScalePageLayoutView="110" workbookViewId="0">
      <pane ySplit="3" topLeftCell="A519" activePane="bottomLeft" state="frozen"/>
      <selection activeCell="B127" sqref="B127"/>
      <selection pane="bottomLeft" activeCell="B127" sqref="B127"/>
    </sheetView>
  </sheetViews>
  <sheetFormatPr baseColWidth="10" defaultColWidth="8.875" defaultRowHeight="15" x14ac:dyDescent="0"/>
  <cols>
    <col min="1" max="1" width="32.125" style="131" customWidth="1"/>
    <col min="2" max="2" width="11.125" style="76" customWidth="1"/>
    <col min="3" max="3" width="12.625" style="87" customWidth="1"/>
    <col min="4" max="16384" width="8.875" style="76"/>
  </cols>
  <sheetData>
    <row r="1" spans="1:3" ht="18">
      <c r="A1" s="130" t="s">
        <v>204</v>
      </c>
      <c r="C1" s="76"/>
    </row>
    <row r="2" spans="1:3">
      <c r="C2" s="76"/>
    </row>
    <row r="3" spans="1:3">
      <c r="A3" s="132" t="s">
        <v>2</v>
      </c>
      <c r="B3" s="77" t="s">
        <v>21</v>
      </c>
      <c r="C3" s="77" t="s">
        <v>197</v>
      </c>
    </row>
    <row r="4" spans="1:3">
      <c r="A4" s="125" t="s">
        <v>229</v>
      </c>
      <c r="B4" s="79"/>
      <c r="C4" s="81">
        <v>41358</v>
      </c>
    </row>
    <row r="5" spans="1:3">
      <c r="A5" s="133" t="s">
        <v>230</v>
      </c>
      <c r="B5" s="79"/>
      <c r="C5" s="81">
        <v>41358</v>
      </c>
    </row>
    <row r="6" spans="1:3">
      <c r="A6" s="133" t="s">
        <v>231</v>
      </c>
      <c r="B6" s="79"/>
      <c r="C6" s="81">
        <v>41358</v>
      </c>
    </row>
    <row r="7" spans="1:3">
      <c r="A7" s="125" t="s">
        <v>232</v>
      </c>
      <c r="B7" s="79"/>
      <c r="C7" s="81">
        <v>41358</v>
      </c>
    </row>
    <row r="8" spans="1:3">
      <c r="A8" s="133" t="s">
        <v>233</v>
      </c>
      <c r="B8" s="79">
        <v>198</v>
      </c>
      <c r="C8" s="81">
        <v>41358</v>
      </c>
    </row>
    <row r="9" spans="1:3">
      <c r="A9" s="134" t="s">
        <v>234</v>
      </c>
      <c r="B9" s="79"/>
      <c r="C9" s="81">
        <v>41358</v>
      </c>
    </row>
    <row r="10" spans="1:3">
      <c r="A10" s="134" t="s">
        <v>433</v>
      </c>
      <c r="B10" s="79">
        <v>25</v>
      </c>
      <c r="C10" s="81">
        <v>41358</v>
      </c>
    </row>
    <row r="11" spans="1:3">
      <c r="A11" s="134" t="s">
        <v>434</v>
      </c>
      <c r="B11" s="79">
        <v>12</v>
      </c>
      <c r="C11" s="81">
        <v>41358</v>
      </c>
    </row>
    <row r="12" spans="1:3">
      <c r="A12" s="134" t="s">
        <v>435</v>
      </c>
      <c r="B12" s="79">
        <v>3</v>
      </c>
      <c r="C12" s="81">
        <v>41358</v>
      </c>
    </row>
    <row r="13" spans="1:3">
      <c r="A13" s="134" t="s">
        <v>436</v>
      </c>
      <c r="B13" s="79">
        <v>6</v>
      </c>
      <c r="C13" s="81">
        <v>41358</v>
      </c>
    </row>
    <row r="14" spans="1:3">
      <c r="A14" s="125" t="s">
        <v>235</v>
      </c>
      <c r="B14" s="79"/>
      <c r="C14" s="81">
        <v>41358</v>
      </c>
    </row>
    <row r="15" spans="1:3">
      <c r="A15" s="133" t="s">
        <v>236</v>
      </c>
      <c r="B15" s="79"/>
      <c r="C15" s="81">
        <v>41358</v>
      </c>
    </row>
    <row r="16" spans="1:3">
      <c r="A16" s="125" t="s">
        <v>373</v>
      </c>
      <c r="B16" s="79"/>
      <c r="C16" s="81">
        <v>41358</v>
      </c>
    </row>
    <row r="17" spans="1:3">
      <c r="A17" s="125" t="s">
        <v>374</v>
      </c>
      <c r="B17" s="79"/>
      <c r="C17" s="81">
        <v>41358</v>
      </c>
    </row>
    <row r="18" spans="1:3">
      <c r="A18" s="125" t="s">
        <v>237</v>
      </c>
      <c r="B18" s="79">
        <v>35</v>
      </c>
      <c r="C18" s="81">
        <v>41358</v>
      </c>
    </row>
    <row r="19" spans="1:3">
      <c r="A19" s="125" t="s">
        <v>238</v>
      </c>
      <c r="B19" s="79">
        <v>60</v>
      </c>
      <c r="C19" s="81">
        <v>41358</v>
      </c>
    </row>
    <row r="20" spans="1:3">
      <c r="A20" s="125" t="s">
        <v>239</v>
      </c>
      <c r="B20" s="79">
        <v>71</v>
      </c>
      <c r="C20" s="81">
        <v>41358</v>
      </c>
    </row>
    <row r="21" spans="1:3">
      <c r="A21" s="133" t="s">
        <v>240</v>
      </c>
      <c r="B21" s="79"/>
      <c r="C21" s="81">
        <v>41358</v>
      </c>
    </row>
    <row r="22" spans="1:3">
      <c r="A22" s="133" t="s">
        <v>241</v>
      </c>
      <c r="B22" s="79">
        <v>54</v>
      </c>
      <c r="C22" s="81">
        <v>41358</v>
      </c>
    </row>
    <row r="23" spans="1:3">
      <c r="A23" s="133" t="s">
        <v>242</v>
      </c>
      <c r="B23" s="79">
        <v>55</v>
      </c>
      <c r="C23" s="81">
        <v>41358</v>
      </c>
    </row>
    <row r="24" spans="1:3">
      <c r="A24" s="133" t="s">
        <v>243</v>
      </c>
      <c r="B24" s="79">
        <v>168</v>
      </c>
      <c r="C24" s="81">
        <v>41358</v>
      </c>
    </row>
    <row r="25" spans="1:3">
      <c r="A25" s="133" t="s">
        <v>244</v>
      </c>
      <c r="B25" s="79"/>
      <c r="C25" s="81">
        <v>41358</v>
      </c>
    </row>
    <row r="26" spans="1:3">
      <c r="A26" s="133" t="s">
        <v>245</v>
      </c>
      <c r="B26" s="79">
        <v>2</v>
      </c>
      <c r="C26" s="81">
        <v>41358</v>
      </c>
    </row>
    <row r="27" spans="1:3">
      <c r="A27" s="133" t="s">
        <v>246</v>
      </c>
      <c r="B27" s="79">
        <v>2</v>
      </c>
      <c r="C27" s="81">
        <v>41358</v>
      </c>
    </row>
    <row r="28" spans="1:3">
      <c r="A28" s="133" t="s">
        <v>247</v>
      </c>
      <c r="B28" s="79">
        <v>0</v>
      </c>
      <c r="C28" s="81">
        <v>41358</v>
      </c>
    </row>
    <row r="29" spans="1:3">
      <c r="A29" s="133" t="s">
        <v>248</v>
      </c>
      <c r="B29" s="79">
        <v>6</v>
      </c>
      <c r="C29" s="81">
        <v>41358</v>
      </c>
    </row>
    <row r="30" spans="1:3">
      <c r="A30" s="125" t="s">
        <v>249</v>
      </c>
      <c r="B30" s="79"/>
      <c r="C30" s="81">
        <v>41358</v>
      </c>
    </row>
    <row r="31" spans="1:3">
      <c r="A31" s="125" t="s">
        <v>250</v>
      </c>
      <c r="B31" s="79"/>
      <c r="C31" s="81">
        <v>41358</v>
      </c>
    </row>
    <row r="32" spans="1:3">
      <c r="A32" s="133" t="s">
        <v>251</v>
      </c>
      <c r="B32" s="79"/>
      <c r="C32" s="81">
        <v>41358</v>
      </c>
    </row>
    <row r="33" spans="1:3">
      <c r="A33" s="133" t="s">
        <v>252</v>
      </c>
      <c r="B33" s="79"/>
      <c r="C33" s="81">
        <v>41358</v>
      </c>
    </row>
    <row r="34" spans="1:3">
      <c r="A34" s="133" t="s">
        <v>253</v>
      </c>
      <c r="B34" s="79">
        <v>13</v>
      </c>
      <c r="C34" s="81">
        <v>41358</v>
      </c>
    </row>
    <row r="35" spans="1:3">
      <c r="A35" s="133" t="s">
        <v>254</v>
      </c>
      <c r="B35" s="79"/>
      <c r="C35" s="81">
        <v>41358</v>
      </c>
    </row>
    <row r="36" spans="1:3">
      <c r="A36" s="133" t="s">
        <v>458</v>
      </c>
      <c r="B36" s="79">
        <v>5</v>
      </c>
      <c r="C36" s="81">
        <v>41358</v>
      </c>
    </row>
    <row r="37" spans="1:3">
      <c r="A37" s="125" t="s">
        <v>393</v>
      </c>
      <c r="B37" s="79">
        <v>9</v>
      </c>
      <c r="C37" s="81">
        <v>41358</v>
      </c>
    </row>
    <row r="38" spans="1:3">
      <c r="A38" s="134" t="s">
        <v>255</v>
      </c>
      <c r="B38" s="79">
        <v>8</v>
      </c>
      <c r="C38" s="81">
        <v>41358</v>
      </c>
    </row>
    <row r="39" spans="1:3">
      <c r="A39" s="125" t="s">
        <v>377</v>
      </c>
      <c r="B39" s="79">
        <v>2</v>
      </c>
      <c r="C39" s="81">
        <v>41358</v>
      </c>
    </row>
    <row r="40" spans="1:3">
      <c r="A40" s="125" t="s">
        <v>378</v>
      </c>
      <c r="B40" s="79">
        <v>2</v>
      </c>
      <c r="C40" s="81">
        <v>41358</v>
      </c>
    </row>
    <row r="41" spans="1:3">
      <c r="A41" s="125" t="s">
        <v>425</v>
      </c>
      <c r="B41" s="79">
        <v>1</v>
      </c>
      <c r="C41" s="81">
        <v>41358</v>
      </c>
    </row>
    <row r="42" spans="1:3">
      <c r="A42" s="135" t="s">
        <v>256</v>
      </c>
      <c r="B42" s="79"/>
      <c r="C42" s="81">
        <v>41358</v>
      </c>
    </row>
    <row r="43" spans="1:3">
      <c r="A43" s="125" t="s">
        <v>394</v>
      </c>
      <c r="B43" s="79">
        <v>4</v>
      </c>
      <c r="C43" s="81">
        <v>41358</v>
      </c>
    </row>
    <row r="44" spans="1:3">
      <c r="A44" s="125" t="s">
        <v>257</v>
      </c>
      <c r="B44" s="79">
        <v>4</v>
      </c>
      <c r="C44" s="81">
        <v>41358</v>
      </c>
    </row>
    <row r="45" spans="1:3">
      <c r="A45" s="125" t="s">
        <v>395</v>
      </c>
      <c r="B45" s="79">
        <v>14</v>
      </c>
      <c r="C45" s="81">
        <v>41358</v>
      </c>
    </row>
    <row r="46" spans="1:3">
      <c r="A46" s="125" t="s">
        <v>396</v>
      </c>
      <c r="B46" s="79">
        <v>2</v>
      </c>
      <c r="C46" s="81">
        <v>41358</v>
      </c>
    </row>
    <row r="47" spans="1:3">
      <c r="A47" s="133" t="s">
        <v>258</v>
      </c>
      <c r="B47" s="79">
        <v>10</v>
      </c>
      <c r="C47" s="81">
        <v>41358</v>
      </c>
    </row>
    <row r="48" spans="1:3">
      <c r="A48" s="133" t="s">
        <v>259</v>
      </c>
      <c r="B48" s="79">
        <v>4</v>
      </c>
      <c r="C48" s="81">
        <v>41358</v>
      </c>
    </row>
    <row r="49" spans="1:3">
      <c r="A49" s="133" t="s">
        <v>260</v>
      </c>
      <c r="B49" s="79">
        <v>10</v>
      </c>
      <c r="C49" s="81">
        <v>41358</v>
      </c>
    </row>
    <row r="50" spans="1:3">
      <c r="A50" s="133" t="s">
        <v>261</v>
      </c>
      <c r="B50" s="79">
        <v>0</v>
      </c>
      <c r="C50" s="81">
        <v>41358</v>
      </c>
    </row>
    <row r="51" spans="1:3">
      <c r="A51" s="133" t="s">
        <v>262</v>
      </c>
      <c r="B51" s="79">
        <v>1</v>
      </c>
      <c r="C51" s="81">
        <v>41358</v>
      </c>
    </row>
    <row r="52" spans="1:3">
      <c r="A52" s="125" t="s">
        <v>263</v>
      </c>
      <c r="B52" s="79">
        <v>8</v>
      </c>
      <c r="C52" s="81">
        <v>41358</v>
      </c>
    </row>
    <row r="53" spans="1:3">
      <c r="A53" s="133" t="s">
        <v>264</v>
      </c>
      <c r="B53" s="79">
        <v>8</v>
      </c>
      <c r="C53" s="81">
        <v>41358</v>
      </c>
    </row>
    <row r="54" spans="1:3">
      <c r="A54" s="133" t="s">
        <v>265</v>
      </c>
      <c r="B54" s="79">
        <v>17</v>
      </c>
      <c r="C54" s="81">
        <v>41358</v>
      </c>
    </row>
    <row r="55" spans="1:3">
      <c r="A55" s="133" t="s">
        <v>266</v>
      </c>
      <c r="B55" s="79">
        <v>11</v>
      </c>
      <c r="C55" s="81">
        <v>41358</v>
      </c>
    </row>
    <row r="56" spans="1:3">
      <c r="A56" s="133" t="s">
        <v>267</v>
      </c>
      <c r="B56" s="79"/>
      <c r="C56" s="81">
        <v>41358</v>
      </c>
    </row>
    <row r="57" spans="1:3">
      <c r="A57" s="133" t="s">
        <v>268</v>
      </c>
      <c r="B57" s="79"/>
      <c r="C57" s="81">
        <v>41358</v>
      </c>
    </row>
    <row r="58" spans="1:3">
      <c r="A58" s="125" t="s">
        <v>397</v>
      </c>
      <c r="B58" s="79">
        <v>20</v>
      </c>
      <c r="C58" s="81">
        <v>41358</v>
      </c>
    </row>
    <row r="59" spans="1:3">
      <c r="A59" s="125" t="s">
        <v>398</v>
      </c>
      <c r="B59" s="79">
        <v>9</v>
      </c>
      <c r="C59" s="81">
        <v>41358</v>
      </c>
    </row>
    <row r="60" spans="1:3">
      <c r="A60" s="133" t="s">
        <v>379</v>
      </c>
      <c r="B60" s="79">
        <v>8</v>
      </c>
      <c r="C60" s="81">
        <v>41358</v>
      </c>
    </row>
    <row r="61" spans="1:3">
      <c r="A61" s="133" t="s">
        <v>369</v>
      </c>
      <c r="B61" s="79">
        <v>15</v>
      </c>
      <c r="C61" s="81">
        <v>41358</v>
      </c>
    </row>
    <row r="62" spans="1:3">
      <c r="A62" s="133" t="s">
        <v>269</v>
      </c>
      <c r="B62" s="79">
        <v>27</v>
      </c>
      <c r="C62" s="81">
        <v>41358</v>
      </c>
    </row>
    <row r="63" spans="1:3">
      <c r="A63" s="133" t="s">
        <v>270</v>
      </c>
      <c r="B63" s="79"/>
      <c r="C63" s="81">
        <v>41358</v>
      </c>
    </row>
    <row r="64" spans="1:3">
      <c r="A64" s="133" t="s">
        <v>271</v>
      </c>
      <c r="B64" s="79">
        <v>4</v>
      </c>
      <c r="C64" s="81">
        <v>41358</v>
      </c>
    </row>
    <row r="65" spans="1:3">
      <c r="A65" s="133" t="s">
        <v>272</v>
      </c>
      <c r="B65" s="79"/>
      <c r="C65" s="81">
        <v>41358</v>
      </c>
    </row>
    <row r="66" spans="1:3">
      <c r="A66" s="134" t="s">
        <v>273</v>
      </c>
      <c r="B66" s="79"/>
      <c r="C66" s="81">
        <v>41358</v>
      </c>
    </row>
    <row r="67" spans="1:3">
      <c r="A67" s="125" t="s">
        <v>399</v>
      </c>
      <c r="B67" s="79"/>
      <c r="C67" s="81">
        <v>41358</v>
      </c>
    </row>
    <row r="68" spans="1:3">
      <c r="A68" s="133" t="s">
        <v>274</v>
      </c>
      <c r="B68" s="79"/>
      <c r="C68" s="81">
        <v>41358</v>
      </c>
    </row>
    <row r="69" spans="1:3">
      <c r="A69" s="133" t="s">
        <v>275</v>
      </c>
      <c r="B69" s="79">
        <v>16</v>
      </c>
      <c r="C69" s="81">
        <v>41358</v>
      </c>
    </row>
    <row r="70" spans="1:3">
      <c r="A70" s="125" t="s">
        <v>380</v>
      </c>
      <c r="B70" s="79">
        <v>1</v>
      </c>
      <c r="C70" s="81">
        <v>41358</v>
      </c>
    </row>
    <row r="71" spans="1:3">
      <c r="A71" s="133" t="s">
        <v>276</v>
      </c>
      <c r="B71" s="79">
        <v>2</v>
      </c>
      <c r="C71" s="81">
        <v>41358</v>
      </c>
    </row>
    <row r="72" spans="1:3">
      <c r="A72" s="125" t="s">
        <v>400</v>
      </c>
      <c r="B72" s="79">
        <v>28</v>
      </c>
      <c r="C72" s="81">
        <v>41358</v>
      </c>
    </row>
    <row r="73" spans="1:3">
      <c r="A73" s="134" t="s">
        <v>277</v>
      </c>
      <c r="B73" s="79"/>
      <c r="C73" s="81">
        <v>41358</v>
      </c>
    </row>
    <row r="74" spans="1:3">
      <c r="A74" s="125" t="s">
        <v>401</v>
      </c>
      <c r="B74" s="79">
        <v>8</v>
      </c>
      <c r="C74" s="81">
        <v>41358</v>
      </c>
    </row>
    <row r="75" spans="1:3">
      <c r="A75" s="125" t="s">
        <v>217</v>
      </c>
      <c r="B75" s="79">
        <v>9</v>
      </c>
      <c r="C75" s="81">
        <v>41358</v>
      </c>
    </row>
    <row r="76" spans="1:3">
      <c r="A76" s="125" t="s">
        <v>365</v>
      </c>
      <c r="B76" s="79">
        <v>8</v>
      </c>
      <c r="C76" s="81">
        <v>41358</v>
      </c>
    </row>
    <row r="77" spans="1:3">
      <c r="A77" s="125" t="s">
        <v>402</v>
      </c>
      <c r="B77" s="79">
        <v>1</v>
      </c>
      <c r="C77" s="81">
        <v>41358</v>
      </c>
    </row>
    <row r="78" spans="1:3">
      <c r="A78" s="125" t="s">
        <v>437</v>
      </c>
      <c r="B78" s="79">
        <v>204</v>
      </c>
      <c r="C78" s="81">
        <v>41359</v>
      </c>
    </row>
    <row r="79" spans="1:3">
      <c r="A79" s="125" t="s">
        <v>381</v>
      </c>
      <c r="B79" s="79">
        <v>16</v>
      </c>
      <c r="C79" s="81">
        <v>41358</v>
      </c>
    </row>
    <row r="80" spans="1:3">
      <c r="A80" s="125" t="s">
        <v>366</v>
      </c>
      <c r="B80" s="79">
        <v>2</v>
      </c>
      <c r="C80" s="81">
        <v>41358</v>
      </c>
    </row>
    <row r="81" spans="1:3">
      <c r="A81" s="133" t="s">
        <v>368</v>
      </c>
      <c r="B81" s="79">
        <v>1350</v>
      </c>
      <c r="C81" s="81">
        <v>41358</v>
      </c>
    </row>
    <row r="82" spans="1:3">
      <c r="A82" s="125" t="s">
        <v>403</v>
      </c>
      <c r="B82" s="79">
        <v>2</v>
      </c>
      <c r="C82" s="81">
        <v>41358</v>
      </c>
    </row>
    <row r="83" spans="1:3">
      <c r="A83" s="125" t="s">
        <v>404</v>
      </c>
      <c r="B83" s="79">
        <v>1</v>
      </c>
      <c r="C83" s="81">
        <v>41358</v>
      </c>
    </row>
    <row r="84" spans="1:3">
      <c r="A84" s="125" t="s">
        <v>405</v>
      </c>
      <c r="B84" s="79">
        <v>2</v>
      </c>
      <c r="C84" s="81">
        <v>41358</v>
      </c>
    </row>
    <row r="85" spans="1:3">
      <c r="A85" s="125" t="s">
        <v>406</v>
      </c>
      <c r="B85" s="79">
        <v>1</v>
      </c>
      <c r="C85" s="81">
        <v>41358</v>
      </c>
    </row>
    <row r="86" spans="1:3">
      <c r="A86" s="133" t="s">
        <v>372</v>
      </c>
      <c r="B86" s="79"/>
      <c r="C86" s="81">
        <v>41358</v>
      </c>
    </row>
    <row r="87" spans="1:3">
      <c r="A87" s="125" t="s">
        <v>407</v>
      </c>
      <c r="B87" s="136">
        <v>1</v>
      </c>
      <c r="C87" s="81">
        <v>41358</v>
      </c>
    </row>
    <row r="88" spans="1:3">
      <c r="A88" s="125" t="s">
        <v>408</v>
      </c>
      <c r="B88" s="79">
        <v>9</v>
      </c>
      <c r="C88" s="81">
        <v>41358</v>
      </c>
    </row>
    <row r="89" spans="1:3">
      <c r="A89" s="125" t="s">
        <v>409</v>
      </c>
      <c r="B89" s="80">
        <v>6</v>
      </c>
      <c r="C89" s="81">
        <v>41358</v>
      </c>
    </row>
    <row r="90" spans="1:3">
      <c r="A90" s="125" t="s">
        <v>6</v>
      </c>
      <c r="B90" s="79">
        <v>6</v>
      </c>
      <c r="C90" s="81">
        <v>41358</v>
      </c>
    </row>
    <row r="91" spans="1:3">
      <c r="A91" s="125" t="s">
        <v>410</v>
      </c>
      <c r="B91" s="79">
        <v>16</v>
      </c>
      <c r="C91" s="81">
        <v>41358</v>
      </c>
    </row>
    <row r="92" spans="1:3">
      <c r="A92" s="133" t="s">
        <v>278</v>
      </c>
      <c r="B92" s="79">
        <v>8</v>
      </c>
      <c r="C92" s="81">
        <v>41358</v>
      </c>
    </row>
    <row r="93" spans="1:3">
      <c r="A93" s="125" t="s">
        <v>411</v>
      </c>
      <c r="B93" s="79">
        <v>2</v>
      </c>
      <c r="C93" s="81">
        <v>41358</v>
      </c>
    </row>
    <row r="94" spans="1:3">
      <c r="A94" s="125" t="s">
        <v>412</v>
      </c>
      <c r="B94" s="79">
        <v>25</v>
      </c>
      <c r="C94" s="81">
        <v>41358</v>
      </c>
    </row>
    <row r="95" spans="1:3">
      <c r="A95" s="125" t="s">
        <v>413</v>
      </c>
      <c r="B95" s="79">
        <v>6</v>
      </c>
      <c r="C95" s="81">
        <v>41358</v>
      </c>
    </row>
    <row r="96" spans="1:3">
      <c r="A96" s="133" t="s">
        <v>279</v>
      </c>
      <c r="B96" s="79"/>
      <c r="C96" s="81">
        <v>41358</v>
      </c>
    </row>
    <row r="97" spans="1:3">
      <c r="A97" s="133" t="s">
        <v>280</v>
      </c>
      <c r="B97" s="79">
        <v>37</v>
      </c>
      <c r="C97" s="81">
        <v>41358</v>
      </c>
    </row>
    <row r="98" spans="1:3">
      <c r="A98" s="125" t="s">
        <v>382</v>
      </c>
      <c r="B98" s="79">
        <v>0</v>
      </c>
      <c r="C98" s="81">
        <v>41358</v>
      </c>
    </row>
    <row r="99" spans="1:3">
      <c r="A99" s="133" t="s">
        <v>281</v>
      </c>
      <c r="B99" s="79">
        <v>20</v>
      </c>
      <c r="C99" s="81">
        <v>41358</v>
      </c>
    </row>
    <row r="100" spans="1:3">
      <c r="A100" s="133" t="s">
        <v>218</v>
      </c>
      <c r="B100" s="79">
        <v>10</v>
      </c>
      <c r="C100" s="81">
        <v>41358</v>
      </c>
    </row>
    <row r="101" spans="1:3">
      <c r="A101" s="133" t="s">
        <v>282</v>
      </c>
      <c r="B101" s="79"/>
      <c r="C101" s="81">
        <v>41358</v>
      </c>
    </row>
    <row r="102" spans="1:3">
      <c r="A102" s="125" t="s">
        <v>414</v>
      </c>
      <c r="B102" s="79"/>
      <c r="C102" s="81">
        <v>41358</v>
      </c>
    </row>
    <row r="103" spans="1:3">
      <c r="A103" s="133" t="s">
        <v>283</v>
      </c>
      <c r="B103" s="79">
        <v>2</v>
      </c>
      <c r="C103" s="81">
        <v>41358</v>
      </c>
    </row>
    <row r="104" spans="1:3">
      <c r="A104" s="125" t="s">
        <v>219</v>
      </c>
      <c r="B104" s="79">
        <v>4</v>
      </c>
      <c r="C104" s="81">
        <v>41358</v>
      </c>
    </row>
    <row r="105" spans="1:3">
      <c r="A105" s="125" t="s">
        <v>220</v>
      </c>
      <c r="B105" s="79">
        <v>4</v>
      </c>
      <c r="C105" s="81">
        <v>41358</v>
      </c>
    </row>
    <row r="106" spans="1:3">
      <c r="A106" s="125" t="s">
        <v>221</v>
      </c>
      <c r="B106" s="79"/>
      <c r="C106" s="81">
        <v>41358</v>
      </c>
    </row>
    <row r="107" spans="1:3">
      <c r="A107" s="125" t="s">
        <v>222</v>
      </c>
      <c r="B107" s="79">
        <v>15</v>
      </c>
      <c r="C107" s="81">
        <v>41358</v>
      </c>
    </row>
    <row r="108" spans="1:3">
      <c r="A108" s="133" t="s">
        <v>223</v>
      </c>
      <c r="B108" s="79">
        <v>8</v>
      </c>
      <c r="C108" s="81">
        <v>41358</v>
      </c>
    </row>
    <row r="109" spans="1:3">
      <c r="A109" s="133" t="s">
        <v>224</v>
      </c>
      <c r="B109" s="79"/>
      <c r="C109" s="81">
        <v>41358</v>
      </c>
    </row>
    <row r="110" spans="1:3">
      <c r="A110" s="133" t="s">
        <v>284</v>
      </c>
      <c r="B110" s="79"/>
      <c r="C110" s="81">
        <v>41358</v>
      </c>
    </row>
    <row r="111" spans="1:3">
      <c r="A111" s="133" t="s">
        <v>285</v>
      </c>
      <c r="B111" s="79">
        <v>18</v>
      </c>
      <c r="C111" s="81">
        <v>41358</v>
      </c>
    </row>
    <row r="112" spans="1:3">
      <c r="A112" s="133" t="s">
        <v>286</v>
      </c>
      <c r="B112" s="79">
        <v>3</v>
      </c>
      <c r="C112" s="81">
        <v>41358</v>
      </c>
    </row>
    <row r="113" spans="1:3">
      <c r="A113" s="133" t="s">
        <v>287</v>
      </c>
      <c r="B113" s="79">
        <v>2</v>
      </c>
      <c r="C113" s="81">
        <v>41358</v>
      </c>
    </row>
    <row r="114" spans="1:3">
      <c r="A114" s="125" t="s">
        <v>383</v>
      </c>
      <c r="B114" s="79">
        <v>82</v>
      </c>
      <c r="C114" s="81">
        <v>41358</v>
      </c>
    </row>
    <row r="115" spans="1:3">
      <c r="A115" s="133" t="s">
        <v>288</v>
      </c>
      <c r="B115" s="79"/>
      <c r="C115" s="81">
        <v>41358</v>
      </c>
    </row>
    <row r="116" spans="1:3">
      <c r="A116" s="125" t="s">
        <v>384</v>
      </c>
      <c r="B116" s="79">
        <v>340</v>
      </c>
      <c r="C116" s="81">
        <v>41358</v>
      </c>
    </row>
    <row r="117" spans="1:3">
      <c r="A117" s="125" t="s">
        <v>385</v>
      </c>
      <c r="B117" s="79">
        <v>14</v>
      </c>
      <c r="C117" s="81">
        <v>41358</v>
      </c>
    </row>
    <row r="118" spans="1:3">
      <c r="A118" s="125" t="s">
        <v>289</v>
      </c>
      <c r="B118" s="79"/>
      <c r="C118" s="81">
        <v>41358</v>
      </c>
    </row>
    <row r="119" spans="1:3">
      <c r="A119" s="133" t="s">
        <v>290</v>
      </c>
      <c r="B119" s="79">
        <v>4</v>
      </c>
      <c r="C119" s="81">
        <v>41358</v>
      </c>
    </row>
    <row r="120" spans="1:3">
      <c r="A120" s="133" t="s">
        <v>291</v>
      </c>
      <c r="B120" s="79"/>
      <c r="C120" s="81">
        <v>41358</v>
      </c>
    </row>
    <row r="121" spans="1:3">
      <c r="A121" s="133" t="s">
        <v>292</v>
      </c>
      <c r="B121" s="79"/>
      <c r="C121" s="81">
        <v>41358</v>
      </c>
    </row>
    <row r="122" spans="1:3">
      <c r="A122" s="133" t="s">
        <v>293</v>
      </c>
      <c r="B122" s="79"/>
      <c r="C122" s="81">
        <v>41358</v>
      </c>
    </row>
    <row r="123" spans="1:3">
      <c r="A123" s="133" t="s">
        <v>225</v>
      </c>
      <c r="B123" s="79">
        <v>5</v>
      </c>
      <c r="C123" s="81">
        <v>41358</v>
      </c>
    </row>
    <row r="124" spans="1:3">
      <c r="A124" s="133" t="s">
        <v>226</v>
      </c>
      <c r="B124" s="79">
        <v>5</v>
      </c>
      <c r="C124" s="81">
        <v>41358</v>
      </c>
    </row>
    <row r="125" spans="1:3">
      <c r="A125" s="133" t="s">
        <v>371</v>
      </c>
      <c r="B125" s="79"/>
      <c r="C125" s="81">
        <v>41358</v>
      </c>
    </row>
    <row r="126" spans="1:3">
      <c r="A126" s="133" t="s">
        <v>370</v>
      </c>
      <c r="B126" s="79"/>
      <c r="C126" s="81">
        <v>41358</v>
      </c>
    </row>
    <row r="127" spans="1:3">
      <c r="A127" s="133" t="s">
        <v>386</v>
      </c>
      <c r="B127" s="79">
        <v>1</v>
      </c>
      <c r="C127" s="81">
        <v>41358</v>
      </c>
    </row>
    <row r="128" spans="1:3">
      <c r="A128" s="125" t="s">
        <v>415</v>
      </c>
      <c r="B128" s="79"/>
      <c r="C128" s="81">
        <v>41358</v>
      </c>
    </row>
    <row r="129" spans="1:3">
      <c r="A129" s="133" t="s">
        <v>294</v>
      </c>
      <c r="B129" s="79">
        <v>1418</v>
      </c>
      <c r="C129" s="81">
        <v>41358</v>
      </c>
    </row>
    <row r="130" spans="1:3">
      <c r="A130" s="133" t="s">
        <v>295</v>
      </c>
      <c r="B130" s="79"/>
      <c r="C130" s="81">
        <v>41358</v>
      </c>
    </row>
    <row r="131" spans="1:3">
      <c r="A131" s="133" t="s">
        <v>387</v>
      </c>
      <c r="B131" s="79">
        <v>2</v>
      </c>
      <c r="C131" s="81">
        <v>41358</v>
      </c>
    </row>
    <row r="132" spans="1:3">
      <c r="A132" s="133" t="s">
        <v>296</v>
      </c>
      <c r="B132" s="79">
        <v>1</v>
      </c>
      <c r="C132" s="81">
        <v>41358</v>
      </c>
    </row>
    <row r="133" spans="1:3">
      <c r="A133" s="125" t="s">
        <v>416</v>
      </c>
      <c r="B133" s="79"/>
      <c r="C133" s="81">
        <v>41358</v>
      </c>
    </row>
    <row r="134" spans="1:3">
      <c r="A134" s="133" t="s">
        <v>297</v>
      </c>
      <c r="B134" s="79">
        <v>6</v>
      </c>
      <c r="C134" s="81">
        <v>41358</v>
      </c>
    </row>
    <row r="135" spans="1:3">
      <c r="A135" s="133" t="s">
        <v>298</v>
      </c>
      <c r="B135" s="79"/>
      <c r="C135" s="81">
        <v>41358</v>
      </c>
    </row>
    <row r="136" spans="1:3">
      <c r="A136" s="133" t="s">
        <v>299</v>
      </c>
      <c r="B136" s="79"/>
      <c r="C136" s="81">
        <v>41358</v>
      </c>
    </row>
    <row r="137" spans="1:3">
      <c r="A137" s="133" t="s">
        <v>300</v>
      </c>
      <c r="B137" s="79"/>
      <c r="C137" s="81">
        <v>41358</v>
      </c>
    </row>
    <row r="138" spans="1:3">
      <c r="A138" s="133" t="s">
        <v>301</v>
      </c>
      <c r="B138" s="79">
        <v>1</v>
      </c>
      <c r="C138" s="81">
        <v>41358</v>
      </c>
    </row>
    <row r="139" spans="1:3">
      <c r="A139" s="133" t="s">
        <v>302</v>
      </c>
      <c r="B139" s="79">
        <v>6</v>
      </c>
      <c r="C139" s="81">
        <v>41358</v>
      </c>
    </row>
    <row r="140" spans="1:3">
      <c r="A140" s="133" t="s">
        <v>303</v>
      </c>
      <c r="B140" s="79"/>
      <c r="C140" s="81">
        <v>41358</v>
      </c>
    </row>
    <row r="141" spans="1:3">
      <c r="A141" s="133" t="s">
        <v>304</v>
      </c>
      <c r="B141" s="79"/>
      <c r="C141" s="81">
        <v>41358</v>
      </c>
    </row>
    <row r="142" spans="1:3">
      <c r="A142" s="133" t="s">
        <v>305</v>
      </c>
      <c r="B142" s="79">
        <v>26</v>
      </c>
      <c r="C142" s="81">
        <v>41358</v>
      </c>
    </row>
    <row r="143" spans="1:3">
      <c r="A143" s="133" t="s">
        <v>306</v>
      </c>
      <c r="B143" s="79">
        <v>100</v>
      </c>
      <c r="C143" s="81">
        <v>41358</v>
      </c>
    </row>
    <row r="144" spans="1:3">
      <c r="A144" s="133" t="s">
        <v>307</v>
      </c>
      <c r="B144" s="79"/>
      <c r="C144" s="81">
        <v>41358</v>
      </c>
    </row>
    <row r="145" spans="1:3">
      <c r="A145" s="133" t="s">
        <v>308</v>
      </c>
      <c r="B145" s="79"/>
      <c r="C145" s="81">
        <v>41358</v>
      </c>
    </row>
    <row r="146" spans="1:3">
      <c r="A146" s="133" t="s">
        <v>309</v>
      </c>
      <c r="B146" s="79">
        <v>3</v>
      </c>
      <c r="C146" s="81">
        <v>41358</v>
      </c>
    </row>
    <row r="147" spans="1:3">
      <c r="A147" s="133" t="s">
        <v>310</v>
      </c>
      <c r="B147" s="79">
        <v>4</v>
      </c>
      <c r="C147" s="81">
        <v>41358</v>
      </c>
    </row>
    <row r="148" spans="1:3">
      <c r="A148" s="133" t="s">
        <v>311</v>
      </c>
      <c r="B148" s="79">
        <v>0</v>
      </c>
      <c r="C148" s="81">
        <v>41358</v>
      </c>
    </row>
    <row r="149" spans="1:3">
      <c r="A149" s="133" t="s">
        <v>312</v>
      </c>
      <c r="B149" s="79">
        <v>274</v>
      </c>
      <c r="C149" s="81">
        <v>41358</v>
      </c>
    </row>
    <row r="150" spans="1:3">
      <c r="A150" s="125" t="s">
        <v>417</v>
      </c>
      <c r="B150" s="79">
        <v>2</v>
      </c>
      <c r="C150" s="81">
        <v>41358</v>
      </c>
    </row>
    <row r="151" spans="1:3">
      <c r="A151" s="125" t="s">
        <v>388</v>
      </c>
      <c r="B151" s="79"/>
      <c r="C151" s="81">
        <v>41358</v>
      </c>
    </row>
    <row r="152" spans="1:3">
      <c r="A152" s="125" t="s">
        <v>313</v>
      </c>
      <c r="B152" s="79"/>
      <c r="C152" s="81">
        <v>41358</v>
      </c>
    </row>
    <row r="153" spans="1:3">
      <c r="A153" s="125" t="s">
        <v>314</v>
      </c>
      <c r="B153" s="79"/>
      <c r="C153" s="81">
        <v>41358</v>
      </c>
    </row>
    <row r="154" spans="1:3">
      <c r="A154" s="125" t="s">
        <v>315</v>
      </c>
      <c r="B154" s="79"/>
      <c r="C154" s="81">
        <v>41358</v>
      </c>
    </row>
    <row r="155" spans="1:3">
      <c r="A155" s="125" t="s">
        <v>316</v>
      </c>
      <c r="B155" s="79"/>
      <c r="C155" s="81">
        <v>41358</v>
      </c>
    </row>
    <row r="156" spans="1:3">
      <c r="A156" s="125" t="s">
        <v>317</v>
      </c>
      <c r="B156" s="79"/>
      <c r="C156" s="81">
        <v>41358</v>
      </c>
    </row>
    <row r="157" spans="1:3">
      <c r="A157" s="125" t="s">
        <v>318</v>
      </c>
      <c r="B157" s="79"/>
      <c r="C157" s="81">
        <v>41358</v>
      </c>
    </row>
    <row r="158" spans="1:3">
      <c r="A158" s="125" t="s">
        <v>319</v>
      </c>
      <c r="B158" s="79"/>
      <c r="C158" s="81">
        <v>41358</v>
      </c>
    </row>
    <row r="159" spans="1:3">
      <c r="A159" s="125" t="s">
        <v>320</v>
      </c>
      <c r="B159" s="79">
        <v>23</v>
      </c>
      <c r="C159" s="81">
        <v>41358</v>
      </c>
    </row>
    <row r="160" spans="1:3">
      <c r="A160" s="125" t="s">
        <v>321</v>
      </c>
      <c r="B160" s="79"/>
      <c r="C160" s="81">
        <v>41358</v>
      </c>
    </row>
    <row r="161" spans="1:5">
      <c r="A161" s="125" t="s">
        <v>322</v>
      </c>
      <c r="B161" s="79"/>
      <c r="C161" s="81">
        <v>41358</v>
      </c>
    </row>
    <row r="162" spans="1:5">
      <c r="A162" s="133" t="s">
        <v>323</v>
      </c>
      <c r="B162" s="79"/>
      <c r="C162" s="81">
        <v>41358</v>
      </c>
      <c r="E162" s="82"/>
    </row>
    <row r="163" spans="1:5">
      <c r="A163" s="133" t="s">
        <v>324</v>
      </c>
      <c r="B163" s="79">
        <v>3</v>
      </c>
      <c r="C163" s="81">
        <v>41358</v>
      </c>
    </row>
    <row r="164" spans="1:5">
      <c r="A164" s="133" t="s">
        <v>376</v>
      </c>
      <c r="B164" s="79">
        <v>1</v>
      </c>
      <c r="C164" s="81">
        <v>41358</v>
      </c>
    </row>
    <row r="165" spans="1:5">
      <c r="A165" s="125" t="s">
        <v>418</v>
      </c>
      <c r="B165" s="79">
        <v>3</v>
      </c>
      <c r="C165" s="81">
        <v>41358</v>
      </c>
    </row>
    <row r="166" spans="1:5">
      <c r="A166" s="125" t="s">
        <v>325</v>
      </c>
      <c r="B166" s="79"/>
      <c r="C166" s="81">
        <v>41358</v>
      </c>
    </row>
    <row r="167" spans="1:5">
      <c r="A167" s="125" t="s">
        <v>326</v>
      </c>
      <c r="B167" s="79"/>
      <c r="C167" s="81">
        <v>41358</v>
      </c>
    </row>
    <row r="168" spans="1:5">
      <c r="A168" s="125" t="s">
        <v>327</v>
      </c>
      <c r="B168" s="79"/>
      <c r="C168" s="81">
        <v>41358</v>
      </c>
    </row>
    <row r="169" spans="1:5">
      <c r="A169" s="125" t="s">
        <v>389</v>
      </c>
      <c r="B169" s="79">
        <v>197</v>
      </c>
      <c r="C169" s="81">
        <v>41358</v>
      </c>
    </row>
    <row r="170" spans="1:5">
      <c r="A170" s="125" t="s">
        <v>328</v>
      </c>
      <c r="B170" s="79"/>
      <c r="C170" s="81">
        <v>41358</v>
      </c>
    </row>
    <row r="171" spans="1:5">
      <c r="A171" s="125" t="s">
        <v>419</v>
      </c>
      <c r="B171" s="79">
        <v>7</v>
      </c>
      <c r="C171" s="81">
        <v>41358</v>
      </c>
    </row>
    <row r="172" spans="1:5">
      <c r="A172" s="133" t="s">
        <v>329</v>
      </c>
      <c r="B172" s="79">
        <v>25</v>
      </c>
      <c r="C172" s="81">
        <v>41358</v>
      </c>
    </row>
    <row r="173" spans="1:5">
      <c r="A173" s="125" t="s">
        <v>330</v>
      </c>
      <c r="B173" s="79"/>
      <c r="C173" s="81">
        <v>41358</v>
      </c>
    </row>
    <row r="174" spans="1:5">
      <c r="A174" s="133" t="s">
        <v>367</v>
      </c>
      <c r="B174" s="79">
        <v>139</v>
      </c>
      <c r="C174" s="81">
        <v>41358</v>
      </c>
    </row>
    <row r="175" spans="1:5">
      <c r="A175" s="133" t="s">
        <v>390</v>
      </c>
      <c r="B175" s="79">
        <v>12</v>
      </c>
      <c r="C175" s="81">
        <v>41358</v>
      </c>
    </row>
    <row r="176" spans="1:5">
      <c r="A176" s="133" t="s">
        <v>331</v>
      </c>
      <c r="B176" s="79">
        <v>123</v>
      </c>
      <c r="C176" s="81">
        <v>41358</v>
      </c>
    </row>
    <row r="177" spans="1:5">
      <c r="A177" s="133" t="s">
        <v>332</v>
      </c>
      <c r="B177" s="79">
        <v>5</v>
      </c>
      <c r="C177" s="81">
        <v>41358</v>
      </c>
    </row>
    <row r="178" spans="1:5">
      <c r="A178" s="133" t="s">
        <v>333</v>
      </c>
      <c r="B178" s="79">
        <v>13</v>
      </c>
      <c r="C178" s="81">
        <v>41358</v>
      </c>
    </row>
    <row r="179" spans="1:5">
      <c r="A179" s="133" t="s">
        <v>334</v>
      </c>
      <c r="B179" s="79"/>
      <c r="C179" s="81">
        <v>41358</v>
      </c>
    </row>
    <row r="180" spans="1:5">
      <c r="A180" s="133" t="s">
        <v>335</v>
      </c>
      <c r="B180" s="79"/>
      <c r="C180" s="81">
        <v>41358</v>
      </c>
    </row>
    <row r="181" spans="1:5">
      <c r="A181" s="133" t="s">
        <v>336</v>
      </c>
      <c r="B181" s="79"/>
      <c r="C181" s="81">
        <v>41358</v>
      </c>
    </row>
    <row r="182" spans="1:5">
      <c r="A182" s="125" t="s">
        <v>337</v>
      </c>
      <c r="B182" s="79"/>
      <c r="C182" s="81">
        <v>41358</v>
      </c>
    </row>
    <row r="183" spans="1:5">
      <c r="A183" s="134" t="s">
        <v>338</v>
      </c>
      <c r="B183" s="79"/>
      <c r="C183" s="81">
        <v>41358</v>
      </c>
    </row>
    <row r="184" spans="1:5">
      <c r="A184" s="125" t="s">
        <v>339</v>
      </c>
      <c r="B184" s="79"/>
      <c r="C184" s="81">
        <v>41358</v>
      </c>
    </row>
    <row r="185" spans="1:5">
      <c r="A185" s="125" t="s">
        <v>339</v>
      </c>
      <c r="B185" s="79"/>
      <c r="C185" s="81">
        <v>41358</v>
      </c>
    </row>
    <row r="186" spans="1:5">
      <c r="A186" s="125" t="s">
        <v>340</v>
      </c>
      <c r="B186" s="79"/>
      <c r="C186" s="81">
        <v>41358</v>
      </c>
    </row>
    <row r="187" spans="1:5" ht="16">
      <c r="A187" s="125" t="s">
        <v>375</v>
      </c>
      <c r="B187" s="79"/>
      <c r="C187" s="81">
        <v>41358</v>
      </c>
      <c r="E187" s="83"/>
    </row>
    <row r="188" spans="1:5">
      <c r="A188" s="125" t="s">
        <v>227</v>
      </c>
      <c r="B188" s="79">
        <v>0</v>
      </c>
      <c r="C188" s="81">
        <v>41358</v>
      </c>
    </row>
    <row r="189" spans="1:5">
      <c r="A189" s="133" t="s">
        <v>341</v>
      </c>
      <c r="B189" s="79">
        <v>16</v>
      </c>
      <c r="C189" s="81">
        <v>41358</v>
      </c>
    </row>
    <row r="190" spans="1:5">
      <c r="A190" s="133" t="s">
        <v>342</v>
      </c>
      <c r="B190" s="79">
        <v>46</v>
      </c>
      <c r="C190" s="81">
        <v>41358</v>
      </c>
    </row>
    <row r="191" spans="1:5">
      <c r="A191" s="133" t="s">
        <v>343</v>
      </c>
      <c r="B191" s="79">
        <v>2</v>
      </c>
      <c r="C191" s="81">
        <v>41358</v>
      </c>
    </row>
    <row r="192" spans="1:5">
      <c r="A192" s="133" t="s">
        <v>391</v>
      </c>
      <c r="B192" s="79"/>
      <c r="C192" s="81">
        <v>41358</v>
      </c>
    </row>
    <row r="193" spans="1:3">
      <c r="A193" s="125" t="s">
        <v>344</v>
      </c>
      <c r="B193" s="79"/>
      <c r="C193" s="81">
        <v>41358</v>
      </c>
    </row>
    <row r="194" spans="1:3">
      <c r="A194" s="125" t="s">
        <v>392</v>
      </c>
      <c r="B194" s="79">
        <v>1</v>
      </c>
      <c r="C194" s="81">
        <v>41358</v>
      </c>
    </row>
    <row r="195" spans="1:3">
      <c r="A195" s="125" t="s">
        <v>421</v>
      </c>
      <c r="B195" s="79"/>
      <c r="C195" s="81">
        <v>41358</v>
      </c>
    </row>
    <row r="196" spans="1:3">
      <c r="A196" s="125" t="s">
        <v>345</v>
      </c>
      <c r="B196" s="79"/>
      <c r="C196" s="81">
        <v>41358</v>
      </c>
    </row>
    <row r="197" spans="1:3">
      <c r="A197" s="125" t="s">
        <v>346</v>
      </c>
      <c r="B197" s="79"/>
      <c r="C197" s="81">
        <v>41358</v>
      </c>
    </row>
    <row r="198" spans="1:3">
      <c r="A198" s="125" t="s">
        <v>420</v>
      </c>
      <c r="B198" s="79"/>
      <c r="C198" s="81">
        <v>41358</v>
      </c>
    </row>
    <row r="199" spans="1:3">
      <c r="A199" s="133" t="s">
        <v>347</v>
      </c>
      <c r="B199" s="79">
        <v>6</v>
      </c>
      <c r="C199" s="81">
        <v>41358</v>
      </c>
    </row>
    <row r="200" spans="1:3">
      <c r="A200" s="133" t="s">
        <v>348</v>
      </c>
      <c r="B200" s="79">
        <v>39</v>
      </c>
      <c r="C200" s="81">
        <v>41358</v>
      </c>
    </row>
    <row r="201" spans="1:3">
      <c r="A201" s="125" t="s">
        <v>349</v>
      </c>
      <c r="B201" s="79"/>
      <c r="C201" s="81">
        <v>41358</v>
      </c>
    </row>
    <row r="202" spans="1:3">
      <c r="A202" s="133" t="s">
        <v>350</v>
      </c>
      <c r="B202" s="79">
        <v>1493</v>
      </c>
      <c r="C202" s="81">
        <v>41358</v>
      </c>
    </row>
    <row r="203" spans="1:3">
      <c r="A203" s="125" t="s">
        <v>351</v>
      </c>
      <c r="B203" s="79"/>
      <c r="C203" s="81">
        <v>41358</v>
      </c>
    </row>
    <row r="204" spans="1:3">
      <c r="A204" s="133" t="s">
        <v>228</v>
      </c>
      <c r="B204" s="79">
        <v>5</v>
      </c>
      <c r="C204" s="81">
        <v>41358</v>
      </c>
    </row>
    <row r="205" spans="1:3">
      <c r="A205" s="125" t="s">
        <v>422</v>
      </c>
      <c r="B205" s="79">
        <v>109</v>
      </c>
      <c r="C205" s="81">
        <v>41358</v>
      </c>
    </row>
    <row r="206" spans="1:3">
      <c r="A206" s="125" t="s">
        <v>423</v>
      </c>
      <c r="B206" s="79">
        <v>3</v>
      </c>
      <c r="C206" s="81">
        <v>41358</v>
      </c>
    </row>
    <row r="207" spans="1:3">
      <c r="A207" s="133" t="s">
        <v>352</v>
      </c>
      <c r="B207" s="79">
        <v>20</v>
      </c>
      <c r="C207" s="81">
        <v>41358</v>
      </c>
    </row>
    <row r="208" spans="1:3">
      <c r="A208" s="133" t="s">
        <v>353</v>
      </c>
      <c r="B208" s="79">
        <v>63</v>
      </c>
      <c r="C208" s="81">
        <v>41358</v>
      </c>
    </row>
    <row r="209" spans="1:3">
      <c r="A209" s="133" t="s">
        <v>354</v>
      </c>
      <c r="B209" s="79">
        <v>700</v>
      </c>
      <c r="C209" s="81">
        <v>41358</v>
      </c>
    </row>
    <row r="210" spans="1:3">
      <c r="A210" s="133" t="s">
        <v>355</v>
      </c>
      <c r="B210" s="79">
        <v>103</v>
      </c>
      <c r="C210" s="81">
        <v>41358</v>
      </c>
    </row>
    <row r="211" spans="1:3">
      <c r="A211" s="134" t="s">
        <v>356</v>
      </c>
      <c r="B211" s="79">
        <v>1904</v>
      </c>
      <c r="C211" s="81">
        <v>41358</v>
      </c>
    </row>
    <row r="212" spans="1:3">
      <c r="A212" s="133" t="s">
        <v>357</v>
      </c>
      <c r="B212" s="79"/>
      <c r="C212" s="81">
        <v>41358</v>
      </c>
    </row>
    <row r="213" spans="1:3">
      <c r="A213" s="133" t="s">
        <v>358</v>
      </c>
      <c r="B213" s="79"/>
      <c r="C213" s="81">
        <v>41358</v>
      </c>
    </row>
    <row r="214" spans="1:3">
      <c r="A214" s="133" t="s">
        <v>359</v>
      </c>
      <c r="B214" s="79"/>
      <c r="C214" s="81">
        <v>41358</v>
      </c>
    </row>
    <row r="215" spans="1:3">
      <c r="A215" s="133" t="s">
        <v>360</v>
      </c>
      <c r="B215" s="79">
        <v>154</v>
      </c>
      <c r="C215" s="81">
        <v>41358</v>
      </c>
    </row>
    <row r="216" spans="1:3">
      <c r="A216" s="133" t="s">
        <v>361</v>
      </c>
      <c r="B216" s="79">
        <v>3</v>
      </c>
      <c r="C216" s="81">
        <v>41358</v>
      </c>
    </row>
    <row r="217" spans="1:3">
      <c r="A217" s="125" t="s">
        <v>362</v>
      </c>
      <c r="B217" s="79"/>
      <c r="C217" s="81">
        <v>41358</v>
      </c>
    </row>
    <row r="218" spans="1:3">
      <c r="A218" s="133" t="s">
        <v>363</v>
      </c>
      <c r="B218" s="79">
        <v>2</v>
      </c>
      <c r="C218" s="81">
        <v>41358</v>
      </c>
    </row>
    <row r="219" spans="1:3">
      <c r="A219" s="125" t="s">
        <v>424</v>
      </c>
      <c r="B219" s="79">
        <v>7</v>
      </c>
      <c r="C219" s="81">
        <v>41358</v>
      </c>
    </row>
    <row r="220" spans="1:3">
      <c r="A220" s="133" t="s">
        <v>426</v>
      </c>
      <c r="B220" s="79">
        <v>2</v>
      </c>
      <c r="C220" s="81">
        <v>41358</v>
      </c>
    </row>
    <row r="221" spans="1:3">
      <c r="A221" s="133" t="s">
        <v>427</v>
      </c>
      <c r="B221" s="79">
        <v>18</v>
      </c>
      <c r="C221" s="81">
        <v>41358</v>
      </c>
    </row>
    <row r="222" spans="1:3">
      <c r="A222" s="133" t="s">
        <v>428</v>
      </c>
      <c r="B222" s="79">
        <v>3</v>
      </c>
      <c r="C222" s="81">
        <v>41358</v>
      </c>
    </row>
    <row r="223" spans="1:3">
      <c r="A223" s="133" t="s">
        <v>429</v>
      </c>
      <c r="B223" s="79">
        <v>12</v>
      </c>
      <c r="C223" s="84">
        <v>41358</v>
      </c>
    </row>
    <row r="224" spans="1:3">
      <c r="A224" s="125" t="s">
        <v>454</v>
      </c>
      <c r="B224" s="79">
        <v>10</v>
      </c>
      <c r="C224" s="84" t="s">
        <v>442</v>
      </c>
    </row>
    <row r="225" spans="1:3">
      <c r="A225" s="125" t="s">
        <v>257</v>
      </c>
      <c r="B225" s="79">
        <v>15</v>
      </c>
      <c r="C225" s="84" t="s">
        <v>442</v>
      </c>
    </row>
    <row r="226" spans="1:3">
      <c r="A226" s="134" t="s">
        <v>276</v>
      </c>
      <c r="B226" s="79">
        <v>8</v>
      </c>
      <c r="C226" s="84" t="s">
        <v>442</v>
      </c>
    </row>
    <row r="227" spans="1:3">
      <c r="A227" s="134" t="s">
        <v>227</v>
      </c>
      <c r="B227" s="79">
        <v>20</v>
      </c>
      <c r="C227" s="84" t="s">
        <v>442</v>
      </c>
    </row>
    <row r="228" spans="1:3">
      <c r="A228" s="134" t="s">
        <v>357</v>
      </c>
      <c r="B228" s="79">
        <v>42</v>
      </c>
      <c r="C228" s="84" t="s">
        <v>442</v>
      </c>
    </row>
    <row r="229" spans="1:3">
      <c r="A229" s="134" t="s">
        <v>251</v>
      </c>
      <c r="B229" s="79">
        <v>2</v>
      </c>
      <c r="C229" s="84">
        <v>41359</v>
      </c>
    </row>
    <row r="230" spans="1:3">
      <c r="A230" s="134" t="s">
        <v>382</v>
      </c>
      <c r="B230" s="79">
        <v>5</v>
      </c>
      <c r="C230" s="84">
        <v>41359</v>
      </c>
    </row>
    <row r="231" spans="1:3">
      <c r="A231" s="134" t="s">
        <v>447</v>
      </c>
      <c r="B231" s="79">
        <v>2</v>
      </c>
      <c r="C231" s="84">
        <v>41359</v>
      </c>
    </row>
    <row r="232" spans="1:3">
      <c r="A232" s="134" t="s">
        <v>444</v>
      </c>
      <c r="B232" s="79">
        <v>17</v>
      </c>
      <c r="C232" s="84">
        <v>41359</v>
      </c>
    </row>
    <row r="233" spans="1:3">
      <c r="A233" s="42" t="s">
        <v>457</v>
      </c>
      <c r="B233" s="79">
        <v>1493</v>
      </c>
      <c r="C233" s="84">
        <v>41359</v>
      </c>
    </row>
    <row r="234" spans="1:3">
      <c r="A234" s="134" t="s">
        <v>249</v>
      </c>
      <c r="B234" s="79">
        <v>14</v>
      </c>
      <c r="C234" s="84">
        <v>41359</v>
      </c>
    </row>
    <row r="235" spans="1:3">
      <c r="A235" s="134" t="s">
        <v>250</v>
      </c>
      <c r="B235" s="79">
        <v>5</v>
      </c>
      <c r="C235" s="84">
        <v>41359</v>
      </c>
    </row>
    <row r="236" spans="1:3">
      <c r="A236" s="134" t="s">
        <v>351</v>
      </c>
      <c r="B236" s="79">
        <v>1</v>
      </c>
      <c r="C236" s="84">
        <v>41359</v>
      </c>
    </row>
    <row r="237" spans="1:3">
      <c r="A237" s="134" t="s">
        <v>337</v>
      </c>
      <c r="B237" s="79">
        <v>5</v>
      </c>
      <c r="C237" s="84">
        <v>41359</v>
      </c>
    </row>
    <row r="238" spans="1:3">
      <c r="A238" s="134" t="s">
        <v>235</v>
      </c>
      <c r="B238" s="79">
        <v>5</v>
      </c>
      <c r="C238" s="84">
        <v>41359</v>
      </c>
    </row>
    <row r="239" spans="1:3">
      <c r="A239" s="134" t="s">
        <v>222</v>
      </c>
      <c r="B239" s="79">
        <v>20</v>
      </c>
      <c r="C239" s="84">
        <v>41366</v>
      </c>
    </row>
    <row r="240" spans="1:3">
      <c r="A240" s="134" t="s">
        <v>220</v>
      </c>
      <c r="B240" s="79">
        <v>20</v>
      </c>
      <c r="C240" s="84">
        <v>41366</v>
      </c>
    </row>
    <row r="241" spans="1:3">
      <c r="A241" s="134" t="s">
        <v>446</v>
      </c>
      <c r="B241" s="79">
        <v>5</v>
      </c>
      <c r="C241" s="84">
        <v>41366</v>
      </c>
    </row>
    <row r="242" spans="1:3">
      <c r="A242" s="134" t="s">
        <v>227</v>
      </c>
      <c r="B242" s="79">
        <v>20</v>
      </c>
      <c r="C242" s="84">
        <v>41366</v>
      </c>
    </row>
    <row r="243" spans="1:3">
      <c r="A243" s="134" t="s">
        <v>226</v>
      </c>
      <c r="B243" s="79">
        <v>40</v>
      </c>
      <c r="C243" s="84">
        <v>41366</v>
      </c>
    </row>
    <row r="244" spans="1:3">
      <c r="A244" s="134" t="s">
        <v>217</v>
      </c>
      <c r="B244" s="79">
        <v>5</v>
      </c>
      <c r="C244" s="84">
        <v>41366</v>
      </c>
    </row>
    <row r="245" spans="1:3">
      <c r="A245" s="134" t="s">
        <v>444</v>
      </c>
      <c r="B245" s="79">
        <v>50</v>
      </c>
      <c r="C245" s="84">
        <v>41366</v>
      </c>
    </row>
    <row r="246" spans="1:3">
      <c r="A246" s="134" t="s">
        <v>296</v>
      </c>
      <c r="B246" s="79">
        <v>10</v>
      </c>
      <c r="C246" s="84">
        <v>41367</v>
      </c>
    </row>
    <row r="247" spans="1:3">
      <c r="A247" s="134" t="s">
        <v>332</v>
      </c>
      <c r="B247" s="79">
        <v>3</v>
      </c>
      <c r="C247" s="84">
        <v>41367</v>
      </c>
    </row>
    <row r="248" spans="1:3">
      <c r="A248" s="134" t="s">
        <v>241</v>
      </c>
      <c r="B248" s="79">
        <v>20</v>
      </c>
      <c r="C248" s="84">
        <v>41367</v>
      </c>
    </row>
    <row r="249" spans="1:3">
      <c r="A249" s="134" t="s">
        <v>391</v>
      </c>
      <c r="B249" s="79">
        <v>7</v>
      </c>
      <c r="C249" s="84">
        <v>41368</v>
      </c>
    </row>
    <row r="250" spans="1:3">
      <c r="A250" s="134" t="s">
        <v>448</v>
      </c>
      <c r="B250" s="79">
        <v>10</v>
      </c>
      <c r="C250" s="84">
        <v>41368</v>
      </c>
    </row>
    <row r="251" spans="1:3">
      <c r="A251" s="134" t="s">
        <v>449</v>
      </c>
      <c r="B251" s="79">
        <v>8</v>
      </c>
      <c r="C251" s="84">
        <v>41369</v>
      </c>
    </row>
    <row r="252" spans="1:3">
      <c r="A252" s="134" t="s">
        <v>451</v>
      </c>
      <c r="B252" s="79">
        <v>8</v>
      </c>
      <c r="C252" s="84">
        <v>41368</v>
      </c>
    </row>
    <row r="253" spans="1:3">
      <c r="A253" s="134" t="s">
        <v>450</v>
      </c>
      <c r="B253" s="79">
        <v>4</v>
      </c>
      <c r="C253" s="84">
        <v>41368</v>
      </c>
    </row>
    <row r="254" spans="1:3">
      <c r="A254" s="134" t="s">
        <v>447</v>
      </c>
      <c r="B254" s="79">
        <v>10</v>
      </c>
      <c r="C254" s="84">
        <v>41372</v>
      </c>
    </row>
    <row r="255" spans="1:3">
      <c r="A255" s="134" t="s">
        <v>412</v>
      </c>
      <c r="B255" s="79">
        <v>40</v>
      </c>
      <c r="C255" s="84">
        <v>41372</v>
      </c>
    </row>
    <row r="256" spans="1:3">
      <c r="A256" s="134" t="s">
        <v>278</v>
      </c>
      <c r="B256" s="79">
        <v>20</v>
      </c>
      <c r="C256" s="84">
        <v>41372</v>
      </c>
    </row>
    <row r="257" spans="1:3">
      <c r="A257" s="134" t="s">
        <v>257</v>
      </c>
      <c r="B257" s="79">
        <v>4</v>
      </c>
      <c r="C257" s="84">
        <v>41372</v>
      </c>
    </row>
    <row r="258" spans="1:3">
      <c r="A258" s="134" t="s">
        <v>391</v>
      </c>
      <c r="B258" s="79">
        <v>30</v>
      </c>
      <c r="C258" s="84">
        <v>41372</v>
      </c>
    </row>
    <row r="259" spans="1:3">
      <c r="A259" s="134" t="s">
        <v>241</v>
      </c>
      <c r="B259" s="79">
        <v>100</v>
      </c>
      <c r="C259" s="84">
        <v>41374</v>
      </c>
    </row>
    <row r="260" spans="1:3">
      <c r="A260" s="134" t="s">
        <v>374</v>
      </c>
      <c r="B260" s="79">
        <v>100</v>
      </c>
      <c r="C260" s="84">
        <v>41374</v>
      </c>
    </row>
    <row r="261" spans="1:3">
      <c r="A261" s="134" t="s">
        <v>433</v>
      </c>
      <c r="B261" s="79">
        <v>11</v>
      </c>
      <c r="C261" s="84">
        <v>41374</v>
      </c>
    </row>
    <row r="262" spans="1:3">
      <c r="A262" s="134" t="s">
        <v>249</v>
      </c>
      <c r="B262" s="79">
        <v>12</v>
      </c>
      <c r="C262" s="84">
        <v>41374</v>
      </c>
    </row>
    <row r="263" spans="1:3">
      <c r="A263" s="134" t="s">
        <v>250</v>
      </c>
      <c r="B263" s="79">
        <v>22</v>
      </c>
      <c r="C263" s="84">
        <v>41374</v>
      </c>
    </row>
    <row r="264" spans="1:3">
      <c r="A264" s="134" t="s">
        <v>257</v>
      </c>
      <c r="B264" s="79">
        <v>20</v>
      </c>
      <c r="C264" s="84">
        <v>41373</v>
      </c>
    </row>
    <row r="265" spans="1:3">
      <c r="A265" s="134" t="s">
        <v>261</v>
      </c>
      <c r="B265" s="79">
        <v>10</v>
      </c>
      <c r="C265" s="84">
        <v>41373</v>
      </c>
    </row>
    <row r="266" spans="1:3">
      <c r="A266" s="134" t="s">
        <v>262</v>
      </c>
      <c r="B266" s="79">
        <v>20</v>
      </c>
      <c r="C266" s="84">
        <v>41373</v>
      </c>
    </row>
    <row r="267" spans="1:3">
      <c r="A267" s="134" t="s">
        <v>375</v>
      </c>
      <c r="B267" s="79">
        <v>5</v>
      </c>
      <c r="C267" s="84">
        <v>41373</v>
      </c>
    </row>
    <row r="268" spans="1:3">
      <c r="A268" s="134" t="s">
        <v>237</v>
      </c>
      <c r="B268" s="79">
        <v>30</v>
      </c>
      <c r="C268" s="84">
        <v>41373</v>
      </c>
    </row>
    <row r="269" spans="1:3">
      <c r="A269" s="134" t="s">
        <v>374</v>
      </c>
      <c r="B269" s="79">
        <v>50</v>
      </c>
      <c r="C269" s="84">
        <v>41373</v>
      </c>
    </row>
    <row r="270" spans="1:3">
      <c r="A270" s="134" t="s">
        <v>241</v>
      </c>
      <c r="B270" s="79">
        <v>90</v>
      </c>
      <c r="C270" s="84">
        <v>41373</v>
      </c>
    </row>
    <row r="271" spans="1:3">
      <c r="A271" s="134" t="s">
        <v>239</v>
      </c>
      <c r="B271" s="79">
        <v>100</v>
      </c>
      <c r="C271" s="84">
        <v>41373</v>
      </c>
    </row>
    <row r="272" spans="1:3">
      <c r="A272" s="134" t="s">
        <v>323</v>
      </c>
      <c r="B272" s="79">
        <v>1</v>
      </c>
      <c r="C272" s="84">
        <v>41373</v>
      </c>
    </row>
    <row r="273" spans="1:9">
      <c r="A273" s="134" t="s">
        <v>227</v>
      </c>
      <c r="B273" s="79">
        <v>5</v>
      </c>
      <c r="C273" s="84">
        <v>41373</v>
      </c>
    </row>
    <row r="274" spans="1:9">
      <c r="A274" s="134" t="s">
        <v>300</v>
      </c>
      <c r="B274" s="79">
        <v>1</v>
      </c>
      <c r="C274" s="84">
        <v>41375</v>
      </c>
    </row>
    <row r="275" spans="1:9">
      <c r="A275" s="134" t="s">
        <v>311</v>
      </c>
      <c r="B275" s="79">
        <v>1</v>
      </c>
      <c r="C275" s="84">
        <v>41375</v>
      </c>
    </row>
    <row r="276" spans="1:9">
      <c r="A276" s="134" t="s">
        <v>228</v>
      </c>
      <c r="B276" s="79">
        <v>10</v>
      </c>
      <c r="C276" s="84">
        <v>41376</v>
      </c>
    </row>
    <row r="277" spans="1:9">
      <c r="A277" s="134" t="s">
        <v>251</v>
      </c>
      <c r="B277" s="79">
        <v>10</v>
      </c>
      <c r="C277" s="84">
        <v>41376</v>
      </c>
    </row>
    <row r="278" spans="1:9">
      <c r="A278" s="134" t="s">
        <v>391</v>
      </c>
      <c r="B278" s="79">
        <v>25</v>
      </c>
      <c r="C278" s="84">
        <v>41376</v>
      </c>
    </row>
    <row r="279" spans="1:9">
      <c r="A279" s="134" t="s">
        <v>227</v>
      </c>
      <c r="B279" s="79">
        <v>25</v>
      </c>
      <c r="C279" s="84">
        <v>41379</v>
      </c>
    </row>
    <row r="280" spans="1:9">
      <c r="A280" s="134" t="s">
        <v>394</v>
      </c>
      <c r="B280" s="79">
        <v>6</v>
      </c>
      <c r="C280" s="84">
        <v>41380</v>
      </c>
    </row>
    <row r="281" spans="1:9">
      <c r="A281" s="134" t="s">
        <v>250</v>
      </c>
      <c r="B281" s="79">
        <v>7</v>
      </c>
      <c r="C281" s="84">
        <v>41381</v>
      </c>
      <c r="I281" s="76" t="s">
        <v>459</v>
      </c>
    </row>
    <row r="282" spans="1:9">
      <c r="A282" s="134" t="s">
        <v>249</v>
      </c>
      <c r="B282" s="79">
        <v>7</v>
      </c>
      <c r="C282" s="84">
        <v>41381</v>
      </c>
    </row>
    <row r="283" spans="1:9">
      <c r="A283" s="134" t="s">
        <v>344</v>
      </c>
      <c r="B283" s="79">
        <v>1</v>
      </c>
      <c r="C283" s="84">
        <v>41381</v>
      </c>
    </row>
    <row r="284" spans="1:9">
      <c r="A284" s="134" t="s">
        <v>362</v>
      </c>
      <c r="B284" s="79">
        <v>4</v>
      </c>
      <c r="C284" s="84">
        <v>41381</v>
      </c>
    </row>
    <row r="285" spans="1:9">
      <c r="A285" s="134" t="s">
        <v>322</v>
      </c>
      <c r="B285" s="79">
        <v>1</v>
      </c>
      <c r="C285" s="84">
        <v>41381</v>
      </c>
    </row>
    <row r="286" spans="1:9">
      <c r="A286" s="134" t="s">
        <v>433</v>
      </c>
      <c r="B286" s="79">
        <v>4</v>
      </c>
      <c r="C286" s="84">
        <v>41381</v>
      </c>
    </row>
    <row r="287" spans="1:9">
      <c r="A287" s="134" t="s">
        <v>435</v>
      </c>
      <c r="B287" s="79">
        <v>6</v>
      </c>
      <c r="C287" s="84">
        <v>41381</v>
      </c>
    </row>
    <row r="288" spans="1:9">
      <c r="A288" s="134" t="s">
        <v>417</v>
      </c>
      <c r="B288" s="79">
        <v>5</v>
      </c>
      <c r="C288" s="84">
        <v>41381</v>
      </c>
    </row>
    <row r="289" spans="1:3">
      <c r="A289" s="134" t="s">
        <v>404</v>
      </c>
      <c r="B289" s="79">
        <v>1</v>
      </c>
      <c r="C289" s="84">
        <v>41381</v>
      </c>
    </row>
    <row r="290" spans="1:3">
      <c r="A290" s="134" t="s">
        <v>353</v>
      </c>
      <c r="B290" s="79">
        <v>400</v>
      </c>
      <c r="C290" s="84">
        <v>41381</v>
      </c>
    </row>
    <row r="291" spans="1:3">
      <c r="A291" s="134" t="s">
        <v>354</v>
      </c>
      <c r="B291" s="79">
        <v>520</v>
      </c>
      <c r="C291" s="84">
        <v>41381</v>
      </c>
    </row>
    <row r="292" spans="1:3">
      <c r="A292" s="134" t="s">
        <v>237</v>
      </c>
      <c r="B292" s="79">
        <v>60</v>
      </c>
      <c r="C292" s="84">
        <v>41381</v>
      </c>
    </row>
    <row r="293" spans="1:3">
      <c r="A293" s="134" t="s">
        <v>239</v>
      </c>
      <c r="B293" s="79">
        <v>200</v>
      </c>
      <c r="C293" s="84">
        <v>41381</v>
      </c>
    </row>
    <row r="294" spans="1:3">
      <c r="A294" s="134" t="s">
        <v>238</v>
      </c>
      <c r="B294" s="79">
        <v>20</v>
      </c>
      <c r="C294" s="84">
        <v>41381</v>
      </c>
    </row>
    <row r="295" spans="1:3">
      <c r="A295" s="134" t="s">
        <v>411</v>
      </c>
      <c r="B295" s="79">
        <v>2</v>
      </c>
      <c r="C295" s="84">
        <v>41381</v>
      </c>
    </row>
    <row r="296" spans="1:3">
      <c r="A296" s="134" t="s">
        <v>371</v>
      </c>
      <c r="B296" s="79">
        <v>1</v>
      </c>
      <c r="C296" s="84">
        <v>41381</v>
      </c>
    </row>
    <row r="297" spans="1:3">
      <c r="A297" s="134" t="s">
        <v>272</v>
      </c>
      <c r="B297" s="79">
        <v>5</v>
      </c>
      <c r="C297" s="84">
        <v>41381</v>
      </c>
    </row>
    <row r="298" spans="1:3">
      <c r="A298" s="134" t="s">
        <v>356</v>
      </c>
      <c r="B298" s="79">
        <v>4000</v>
      </c>
      <c r="C298" s="84">
        <v>41381</v>
      </c>
    </row>
    <row r="299" spans="1:3">
      <c r="A299" s="134" t="s">
        <v>327</v>
      </c>
      <c r="B299" s="79">
        <v>1</v>
      </c>
      <c r="C299" s="84">
        <v>41381</v>
      </c>
    </row>
    <row r="300" spans="1:3">
      <c r="A300" s="134" t="s">
        <v>297</v>
      </c>
      <c r="B300" s="79">
        <v>30</v>
      </c>
      <c r="C300" s="84">
        <v>41381</v>
      </c>
    </row>
    <row r="301" spans="1:3">
      <c r="A301" s="134" t="s">
        <v>306</v>
      </c>
      <c r="B301" s="79">
        <v>112</v>
      </c>
      <c r="C301" s="84">
        <v>41381</v>
      </c>
    </row>
    <row r="302" spans="1:3">
      <c r="A302" s="134" t="s">
        <v>324</v>
      </c>
      <c r="B302" s="79">
        <v>15</v>
      </c>
      <c r="C302" s="84">
        <v>41381</v>
      </c>
    </row>
    <row r="303" spans="1:3">
      <c r="A303" s="134" t="s">
        <v>323</v>
      </c>
      <c r="B303" s="79">
        <v>2</v>
      </c>
      <c r="C303" s="84">
        <v>41381</v>
      </c>
    </row>
    <row r="304" spans="1:3">
      <c r="A304" s="134" t="s">
        <v>447</v>
      </c>
      <c r="B304" s="79">
        <v>68</v>
      </c>
      <c r="C304" s="84">
        <v>41382</v>
      </c>
    </row>
    <row r="305" spans="1:3">
      <c r="A305" s="134" t="s">
        <v>251</v>
      </c>
      <c r="B305" s="79">
        <v>1</v>
      </c>
      <c r="C305" s="84">
        <v>41382</v>
      </c>
    </row>
    <row r="306" spans="1:3">
      <c r="A306" s="134" t="s">
        <v>343</v>
      </c>
      <c r="B306" s="79">
        <v>60</v>
      </c>
      <c r="C306" s="84">
        <v>41383</v>
      </c>
    </row>
    <row r="307" spans="1:3">
      <c r="A307" s="134" t="s">
        <v>227</v>
      </c>
      <c r="B307" s="79">
        <v>20</v>
      </c>
      <c r="C307" s="84">
        <v>41383</v>
      </c>
    </row>
    <row r="308" spans="1:3">
      <c r="A308" s="134" t="s">
        <v>453</v>
      </c>
      <c r="B308" s="79">
        <v>1</v>
      </c>
      <c r="C308" s="84">
        <v>41383</v>
      </c>
    </row>
    <row r="309" spans="1:3">
      <c r="A309" s="134" t="s">
        <v>436</v>
      </c>
      <c r="B309" s="79">
        <v>1</v>
      </c>
      <c r="C309" s="84">
        <v>41394</v>
      </c>
    </row>
    <row r="310" spans="1:3">
      <c r="A310" s="134" t="s">
        <v>374</v>
      </c>
      <c r="B310" s="79">
        <v>2</v>
      </c>
      <c r="C310" s="84">
        <v>41394</v>
      </c>
    </row>
    <row r="311" spans="1:3">
      <c r="A311" s="134" t="s">
        <v>237</v>
      </c>
      <c r="B311" s="79">
        <v>2</v>
      </c>
      <c r="C311" s="84">
        <v>41394</v>
      </c>
    </row>
    <row r="312" spans="1:3">
      <c r="A312" s="134" t="s">
        <v>238</v>
      </c>
      <c r="B312" s="79">
        <v>7</v>
      </c>
      <c r="C312" s="84">
        <v>41394</v>
      </c>
    </row>
    <row r="313" spans="1:3">
      <c r="A313" s="134" t="s">
        <v>433</v>
      </c>
      <c r="B313" s="79">
        <v>21</v>
      </c>
      <c r="C313" s="84">
        <v>41394</v>
      </c>
    </row>
    <row r="314" spans="1:3">
      <c r="A314" s="134" t="s">
        <v>241</v>
      </c>
      <c r="B314" s="79">
        <v>36</v>
      </c>
      <c r="C314" s="84">
        <v>41394</v>
      </c>
    </row>
    <row r="315" spans="1:3">
      <c r="A315" s="134" t="s">
        <v>242</v>
      </c>
      <c r="B315" s="79">
        <v>16</v>
      </c>
      <c r="C315" s="84">
        <v>41394</v>
      </c>
    </row>
    <row r="316" spans="1:3">
      <c r="A316" s="134" t="s">
        <v>249</v>
      </c>
      <c r="B316" s="79">
        <v>1</v>
      </c>
      <c r="C316" s="84">
        <v>41394</v>
      </c>
    </row>
    <row r="317" spans="1:3">
      <c r="A317" s="134" t="s">
        <v>250</v>
      </c>
      <c r="B317" s="79">
        <v>1</v>
      </c>
      <c r="C317" s="84">
        <v>41394</v>
      </c>
    </row>
    <row r="318" spans="1:3">
      <c r="A318" s="134" t="s">
        <v>252</v>
      </c>
      <c r="B318" s="79">
        <v>2</v>
      </c>
      <c r="C318" s="84">
        <v>41394</v>
      </c>
    </row>
    <row r="319" spans="1:3">
      <c r="A319" s="134" t="s">
        <v>393</v>
      </c>
      <c r="B319" s="79">
        <v>4</v>
      </c>
      <c r="C319" s="84">
        <v>41394</v>
      </c>
    </row>
    <row r="320" spans="1:3">
      <c r="A320" s="134" t="s">
        <v>261</v>
      </c>
      <c r="B320" s="79">
        <v>1</v>
      </c>
      <c r="C320" s="84">
        <v>41394</v>
      </c>
    </row>
    <row r="321" spans="1:3">
      <c r="A321" s="134" t="s">
        <v>263</v>
      </c>
      <c r="B321" s="79">
        <v>2</v>
      </c>
      <c r="C321" s="84">
        <v>41394</v>
      </c>
    </row>
    <row r="322" spans="1:3">
      <c r="A322" s="134" t="s">
        <v>275</v>
      </c>
      <c r="B322" s="79">
        <v>1</v>
      </c>
      <c r="C322" s="84">
        <v>41394</v>
      </c>
    </row>
    <row r="323" spans="1:3">
      <c r="A323" s="134" t="s">
        <v>400</v>
      </c>
      <c r="B323" s="79">
        <v>1</v>
      </c>
      <c r="C323" s="84">
        <v>41394</v>
      </c>
    </row>
    <row r="324" spans="1:3">
      <c r="A324" s="134" t="s">
        <v>277</v>
      </c>
      <c r="B324" s="79">
        <v>20</v>
      </c>
      <c r="C324" s="84">
        <v>41394</v>
      </c>
    </row>
    <row r="325" spans="1:3">
      <c r="A325" s="134" t="s">
        <v>402</v>
      </c>
      <c r="B325" s="79">
        <v>1</v>
      </c>
      <c r="C325" s="84">
        <v>41394</v>
      </c>
    </row>
    <row r="326" spans="1:3">
      <c r="A326" s="134" t="s">
        <v>381</v>
      </c>
      <c r="B326" s="76">
        <v>2</v>
      </c>
      <c r="C326" s="84">
        <v>41394</v>
      </c>
    </row>
    <row r="327" spans="1:3">
      <c r="A327" s="134" t="s">
        <v>408</v>
      </c>
      <c r="B327" s="79">
        <v>3</v>
      </c>
      <c r="C327" s="84">
        <v>41394</v>
      </c>
    </row>
    <row r="328" spans="1:3">
      <c r="A328" s="134" t="s">
        <v>283</v>
      </c>
      <c r="B328" s="79">
        <v>2</v>
      </c>
      <c r="C328" s="84">
        <v>41394</v>
      </c>
    </row>
    <row r="329" spans="1:3">
      <c r="A329" s="134" t="s">
        <v>284</v>
      </c>
      <c r="B329" s="79">
        <v>2</v>
      </c>
      <c r="C329" s="84">
        <v>41394</v>
      </c>
    </row>
    <row r="330" spans="1:3">
      <c r="A330" s="134" t="s">
        <v>383</v>
      </c>
      <c r="B330" s="79">
        <v>11</v>
      </c>
      <c r="C330" s="84">
        <v>41394</v>
      </c>
    </row>
    <row r="331" spans="1:3">
      <c r="A331" s="134" t="s">
        <v>384</v>
      </c>
      <c r="B331" s="79">
        <v>2</v>
      </c>
      <c r="C331" s="84">
        <v>41394</v>
      </c>
    </row>
    <row r="332" spans="1:3">
      <c r="A332" s="134" t="s">
        <v>385</v>
      </c>
      <c r="B332" s="79">
        <v>17.5</v>
      </c>
      <c r="C332" s="84">
        <v>41394</v>
      </c>
    </row>
    <row r="333" spans="1:3">
      <c r="A333" s="134" t="s">
        <v>432</v>
      </c>
      <c r="B333" s="79">
        <v>1</v>
      </c>
      <c r="C333" s="84">
        <v>41394</v>
      </c>
    </row>
    <row r="334" spans="1:3">
      <c r="A334" s="134" t="s">
        <v>386</v>
      </c>
      <c r="B334" s="79">
        <v>1</v>
      </c>
      <c r="C334" s="84">
        <v>41394</v>
      </c>
    </row>
    <row r="335" spans="1:3">
      <c r="A335" s="134" t="s">
        <v>417</v>
      </c>
      <c r="B335" s="79">
        <v>5</v>
      </c>
      <c r="C335" s="84">
        <v>41394</v>
      </c>
    </row>
    <row r="336" spans="1:3">
      <c r="A336" s="134" t="s">
        <v>322</v>
      </c>
      <c r="B336" s="79">
        <v>1</v>
      </c>
      <c r="C336" s="84">
        <v>41394</v>
      </c>
    </row>
    <row r="337" spans="1:4">
      <c r="A337" s="134" t="s">
        <v>328</v>
      </c>
      <c r="B337" s="79">
        <v>2</v>
      </c>
      <c r="C337" s="84">
        <v>41394</v>
      </c>
    </row>
    <row r="338" spans="1:4">
      <c r="A338" s="134" t="s">
        <v>456</v>
      </c>
      <c r="B338" s="79">
        <v>6</v>
      </c>
      <c r="C338" s="84">
        <v>41394</v>
      </c>
    </row>
    <row r="339" spans="1:4">
      <c r="A339" s="134" t="s">
        <v>350</v>
      </c>
      <c r="B339" s="79">
        <v>69</v>
      </c>
      <c r="C339" s="84">
        <v>41394</v>
      </c>
    </row>
    <row r="340" spans="1:4">
      <c r="A340" s="134" t="s">
        <v>422</v>
      </c>
      <c r="B340" s="79">
        <v>10</v>
      </c>
      <c r="C340" s="84">
        <v>41394</v>
      </c>
    </row>
    <row r="341" spans="1:4">
      <c r="A341" s="134" t="s">
        <v>356</v>
      </c>
      <c r="B341" s="79">
        <v>102</v>
      </c>
      <c r="C341" s="84">
        <v>41394</v>
      </c>
    </row>
    <row r="342" spans="1:4">
      <c r="A342" s="134" t="s">
        <v>391</v>
      </c>
      <c r="B342" s="79">
        <v>2</v>
      </c>
      <c r="C342" s="84">
        <v>41396</v>
      </c>
    </row>
    <row r="343" spans="1:4">
      <c r="A343" s="134" t="s">
        <v>412</v>
      </c>
      <c r="B343" s="79">
        <v>40</v>
      </c>
      <c r="C343" s="84">
        <v>41396</v>
      </c>
    </row>
    <row r="344" spans="1:4">
      <c r="A344" s="134" t="s">
        <v>332</v>
      </c>
      <c r="B344" s="79">
        <v>3</v>
      </c>
      <c r="C344" s="84">
        <v>41400</v>
      </c>
    </row>
    <row r="345" spans="1:4">
      <c r="A345" s="134" t="s">
        <v>222</v>
      </c>
      <c r="B345" s="79">
        <v>5</v>
      </c>
      <c r="C345" s="84">
        <v>41401</v>
      </c>
    </row>
    <row r="346" spans="1:4">
      <c r="A346" s="134" t="s">
        <v>358</v>
      </c>
      <c r="B346" s="79">
        <v>3</v>
      </c>
      <c r="C346" s="84">
        <v>41402</v>
      </c>
    </row>
    <row r="347" spans="1:4">
      <c r="A347" s="134" t="s">
        <v>227</v>
      </c>
      <c r="B347" s="79">
        <v>5</v>
      </c>
      <c r="C347" s="84">
        <v>41402</v>
      </c>
    </row>
    <row r="348" spans="1:4">
      <c r="A348" s="134" t="s">
        <v>363</v>
      </c>
      <c r="B348" s="79">
        <v>10</v>
      </c>
      <c r="C348" s="84">
        <v>41402</v>
      </c>
      <c r="D348" s="76">
        <f>850/4</f>
        <v>212.5</v>
      </c>
    </row>
    <row r="349" spans="1:4">
      <c r="A349" s="134" t="s">
        <v>227</v>
      </c>
      <c r="B349" s="79">
        <v>10</v>
      </c>
      <c r="C349" s="84">
        <v>41403</v>
      </c>
    </row>
    <row r="350" spans="1:4">
      <c r="A350" s="134" t="s">
        <v>444</v>
      </c>
      <c r="B350" s="79">
        <v>4</v>
      </c>
      <c r="C350" s="84">
        <v>41403</v>
      </c>
    </row>
    <row r="351" spans="1:4">
      <c r="A351" s="134" t="s">
        <v>444</v>
      </c>
      <c r="B351" s="79">
        <v>20</v>
      </c>
      <c r="C351" s="84">
        <v>41409</v>
      </c>
    </row>
    <row r="352" spans="1:4">
      <c r="A352" s="125" t="s">
        <v>300</v>
      </c>
      <c r="B352" s="79">
        <v>1</v>
      </c>
      <c r="C352" s="84">
        <v>41409</v>
      </c>
    </row>
    <row r="353" spans="1:3">
      <c r="A353" s="125" t="s">
        <v>328</v>
      </c>
      <c r="B353" s="85">
        <v>3</v>
      </c>
      <c r="C353" s="84">
        <v>41409</v>
      </c>
    </row>
    <row r="354" spans="1:3">
      <c r="A354" s="134" t="s">
        <v>406</v>
      </c>
      <c r="B354" s="79">
        <v>3</v>
      </c>
      <c r="C354" s="84">
        <v>41409</v>
      </c>
    </row>
    <row r="355" spans="1:3">
      <c r="A355" s="134" t="s">
        <v>227</v>
      </c>
      <c r="B355" s="79">
        <v>10</v>
      </c>
      <c r="C355" s="84">
        <v>41409</v>
      </c>
    </row>
    <row r="356" spans="1:3">
      <c r="A356" s="134" t="s">
        <v>257</v>
      </c>
      <c r="B356" s="79">
        <v>10</v>
      </c>
      <c r="C356" s="84">
        <v>41409</v>
      </c>
    </row>
    <row r="357" spans="1:3">
      <c r="A357" s="134" t="s">
        <v>378</v>
      </c>
      <c r="B357" s="79">
        <v>5</v>
      </c>
      <c r="C357" s="84">
        <v>41409</v>
      </c>
    </row>
    <row r="358" spans="1:3">
      <c r="A358" s="125" t="s">
        <v>257</v>
      </c>
      <c r="B358" s="79">
        <v>10</v>
      </c>
      <c r="C358" s="84">
        <v>41416</v>
      </c>
    </row>
    <row r="359" spans="1:3">
      <c r="A359" s="125" t="s">
        <v>412</v>
      </c>
      <c r="B359" s="79">
        <v>30</v>
      </c>
      <c r="C359" s="84">
        <v>41417</v>
      </c>
    </row>
    <row r="360" spans="1:3">
      <c r="A360" s="125" t="s">
        <v>227</v>
      </c>
      <c r="B360" s="79">
        <v>5</v>
      </c>
      <c r="C360" s="84">
        <v>41417</v>
      </c>
    </row>
    <row r="361" spans="1:3">
      <c r="A361" s="125" t="s">
        <v>222</v>
      </c>
      <c r="B361" s="79">
        <v>10</v>
      </c>
      <c r="C361" s="84">
        <v>41418</v>
      </c>
    </row>
    <row r="362" spans="1:3">
      <c r="A362" s="125" t="s">
        <v>458</v>
      </c>
      <c r="B362" s="79">
        <v>3</v>
      </c>
      <c r="C362" s="84">
        <v>41418</v>
      </c>
    </row>
    <row r="363" spans="1:3">
      <c r="A363" s="125" t="s">
        <v>217</v>
      </c>
      <c r="B363" s="79">
        <v>3</v>
      </c>
      <c r="C363" s="84">
        <v>41418</v>
      </c>
    </row>
    <row r="364" spans="1:3">
      <c r="A364" s="125" t="s">
        <v>227</v>
      </c>
      <c r="B364" s="79">
        <v>10</v>
      </c>
      <c r="C364" s="84">
        <v>41418</v>
      </c>
    </row>
    <row r="365" spans="1:3">
      <c r="A365" s="125" t="s">
        <v>444</v>
      </c>
      <c r="B365" s="79">
        <v>20</v>
      </c>
      <c r="C365" s="84">
        <v>41418</v>
      </c>
    </row>
    <row r="366" spans="1:3">
      <c r="A366" s="125" t="s">
        <v>231</v>
      </c>
      <c r="B366" s="79">
        <v>2</v>
      </c>
      <c r="C366" s="84">
        <v>41418</v>
      </c>
    </row>
    <row r="367" spans="1:3">
      <c r="A367" s="125" t="s">
        <v>278</v>
      </c>
      <c r="B367" s="79">
        <v>12</v>
      </c>
      <c r="C367" s="84">
        <v>41418</v>
      </c>
    </row>
    <row r="368" spans="1:3">
      <c r="A368" s="125" t="s">
        <v>336</v>
      </c>
      <c r="B368" s="79">
        <v>1</v>
      </c>
      <c r="C368" s="84">
        <v>41418</v>
      </c>
    </row>
    <row r="369" spans="1:3">
      <c r="A369" s="125" t="s">
        <v>230</v>
      </c>
      <c r="B369" s="79">
        <v>2</v>
      </c>
      <c r="C369" s="84">
        <v>41418</v>
      </c>
    </row>
    <row r="370" spans="1:3">
      <c r="A370" s="125" t="s">
        <v>273</v>
      </c>
      <c r="B370" s="79">
        <v>1</v>
      </c>
      <c r="C370" s="84">
        <v>41422</v>
      </c>
    </row>
    <row r="371" spans="1:3">
      <c r="A371" s="125" t="s">
        <v>379</v>
      </c>
      <c r="B371" s="79">
        <v>10</v>
      </c>
      <c r="C371" s="84">
        <v>41422</v>
      </c>
    </row>
    <row r="372" spans="1:3">
      <c r="A372" s="125" t="s">
        <v>227</v>
      </c>
      <c r="B372" s="79">
        <v>10</v>
      </c>
      <c r="C372" s="84">
        <v>41426</v>
      </c>
    </row>
    <row r="373" spans="1:3">
      <c r="A373" s="125" t="s">
        <v>307</v>
      </c>
      <c r="B373" s="79">
        <v>2</v>
      </c>
      <c r="C373" s="84">
        <v>41429</v>
      </c>
    </row>
    <row r="374" spans="1:3">
      <c r="A374" s="125" t="s">
        <v>311</v>
      </c>
      <c r="B374" s="79">
        <v>12</v>
      </c>
      <c r="C374" s="84">
        <v>41429</v>
      </c>
    </row>
    <row r="375" spans="1:3">
      <c r="A375" s="125" t="s">
        <v>310</v>
      </c>
      <c r="B375" s="79">
        <v>3</v>
      </c>
      <c r="C375" s="84">
        <v>41429</v>
      </c>
    </row>
    <row r="376" spans="1:3">
      <c r="A376" s="125" t="s">
        <v>323</v>
      </c>
      <c r="B376" s="79">
        <v>2</v>
      </c>
      <c r="C376" s="84">
        <v>41429</v>
      </c>
    </row>
    <row r="377" spans="1:3">
      <c r="A377" s="125" t="s">
        <v>230</v>
      </c>
      <c r="B377" s="79">
        <v>2</v>
      </c>
      <c r="C377" s="84">
        <v>41429</v>
      </c>
    </row>
    <row r="378" spans="1:3">
      <c r="A378" s="125" t="s">
        <v>412</v>
      </c>
      <c r="B378" s="79">
        <v>40</v>
      </c>
      <c r="C378" s="84">
        <v>41431</v>
      </c>
    </row>
    <row r="379" spans="1:3">
      <c r="A379" s="125" t="s">
        <v>234</v>
      </c>
      <c r="B379" s="79">
        <v>2</v>
      </c>
      <c r="C379" s="84">
        <v>41431</v>
      </c>
    </row>
    <row r="380" spans="1:3">
      <c r="A380" s="125" t="s">
        <v>378</v>
      </c>
      <c r="B380" s="79">
        <v>5</v>
      </c>
      <c r="C380" s="84">
        <v>41431</v>
      </c>
    </row>
    <row r="381" spans="1:3">
      <c r="A381" s="125" t="s">
        <v>434</v>
      </c>
      <c r="B381" s="79">
        <v>300</v>
      </c>
      <c r="C381" s="84">
        <v>41433</v>
      </c>
    </row>
    <row r="382" spans="1:3">
      <c r="A382" s="125" t="s">
        <v>323</v>
      </c>
      <c r="B382" s="79">
        <v>3</v>
      </c>
      <c r="C382" s="84">
        <v>41436</v>
      </c>
    </row>
    <row r="383" spans="1:3">
      <c r="A383" s="125" t="s">
        <v>230</v>
      </c>
      <c r="B383" s="79">
        <v>8</v>
      </c>
      <c r="C383" s="84">
        <v>41436</v>
      </c>
    </row>
    <row r="384" spans="1:3">
      <c r="A384" s="125" t="s">
        <v>336</v>
      </c>
      <c r="B384" s="79">
        <v>4</v>
      </c>
      <c r="C384" s="84">
        <v>41436</v>
      </c>
    </row>
    <row r="385" spans="1:3">
      <c r="A385" s="125" t="s">
        <v>227</v>
      </c>
      <c r="B385" s="79">
        <v>40</v>
      </c>
      <c r="C385" s="84">
        <v>41436</v>
      </c>
    </row>
    <row r="386" spans="1:3">
      <c r="A386" s="125" t="s">
        <v>222</v>
      </c>
      <c r="B386" s="79">
        <v>20</v>
      </c>
      <c r="C386" s="84">
        <v>41436</v>
      </c>
    </row>
    <row r="387" spans="1:3">
      <c r="A387" s="125" t="s">
        <v>220</v>
      </c>
      <c r="B387" s="79">
        <v>20</v>
      </c>
      <c r="C387" s="84">
        <v>41436</v>
      </c>
    </row>
    <row r="388" spans="1:3">
      <c r="A388" s="125" t="s">
        <v>223</v>
      </c>
      <c r="B388" s="79">
        <v>10</v>
      </c>
      <c r="C388" s="84">
        <v>41436</v>
      </c>
    </row>
    <row r="389" spans="1:3">
      <c r="A389" s="125" t="s">
        <v>217</v>
      </c>
      <c r="B389" s="79">
        <v>5</v>
      </c>
      <c r="C389" s="84">
        <v>41436</v>
      </c>
    </row>
    <row r="390" spans="1:3">
      <c r="A390" s="125" t="s">
        <v>458</v>
      </c>
      <c r="B390" s="79">
        <v>5</v>
      </c>
      <c r="C390" s="84">
        <v>41436</v>
      </c>
    </row>
    <row r="391" spans="1:3">
      <c r="A391" s="125" t="s">
        <v>444</v>
      </c>
      <c r="B391" s="79">
        <v>23</v>
      </c>
      <c r="C391" s="84">
        <v>41436</v>
      </c>
    </row>
    <row r="392" spans="1:3">
      <c r="A392" s="134" t="s">
        <v>342</v>
      </c>
      <c r="B392" s="79">
        <v>13</v>
      </c>
      <c r="C392" s="84">
        <v>41436</v>
      </c>
    </row>
    <row r="393" spans="1:3">
      <c r="A393" s="125" t="s">
        <v>233</v>
      </c>
      <c r="B393" s="79">
        <v>59</v>
      </c>
      <c r="C393" s="84">
        <v>41436</v>
      </c>
    </row>
    <row r="394" spans="1:3">
      <c r="A394" s="125" t="s">
        <v>257</v>
      </c>
      <c r="B394" s="79">
        <v>20</v>
      </c>
      <c r="C394" s="84">
        <v>41437</v>
      </c>
    </row>
    <row r="395" spans="1:3">
      <c r="A395" s="125" t="s">
        <v>231</v>
      </c>
      <c r="B395" s="79">
        <v>2</v>
      </c>
      <c r="C395" s="84">
        <v>41437</v>
      </c>
    </row>
    <row r="396" spans="1:3">
      <c r="A396" s="125" t="s">
        <v>243</v>
      </c>
      <c r="B396" s="79">
        <v>50</v>
      </c>
      <c r="C396" s="84">
        <v>41438</v>
      </c>
    </row>
    <row r="397" spans="1:3">
      <c r="A397" s="125" t="s">
        <v>407</v>
      </c>
      <c r="B397" s="79">
        <v>10</v>
      </c>
      <c r="C397" s="84">
        <v>41443</v>
      </c>
    </row>
    <row r="398" spans="1:3">
      <c r="A398" s="125" t="s">
        <v>378</v>
      </c>
      <c r="B398" s="79">
        <v>10</v>
      </c>
      <c r="C398" s="84">
        <v>41443</v>
      </c>
    </row>
    <row r="399" spans="1:3">
      <c r="A399" s="125" t="s">
        <v>392</v>
      </c>
      <c r="B399" s="79">
        <v>1</v>
      </c>
      <c r="C399" s="84">
        <v>41443</v>
      </c>
    </row>
    <row r="400" spans="1:3">
      <c r="A400" s="125" t="s">
        <v>383</v>
      </c>
      <c r="B400" s="79">
        <v>100</v>
      </c>
      <c r="C400" s="84">
        <v>41443</v>
      </c>
    </row>
    <row r="401" spans="1:3">
      <c r="A401" s="125" t="s">
        <v>233</v>
      </c>
      <c r="B401" s="79">
        <v>75</v>
      </c>
      <c r="C401" s="84">
        <v>41446</v>
      </c>
    </row>
    <row r="402" spans="1:3">
      <c r="A402" s="125" t="s">
        <v>434</v>
      </c>
      <c r="B402" s="79">
        <v>300</v>
      </c>
      <c r="C402" s="84">
        <v>41433</v>
      </c>
    </row>
    <row r="403" spans="1:3">
      <c r="A403" s="125" t="s">
        <v>371</v>
      </c>
      <c r="B403" s="79">
        <v>1</v>
      </c>
      <c r="C403" s="84">
        <v>41443</v>
      </c>
    </row>
    <row r="404" spans="1:3">
      <c r="A404" s="125" t="s">
        <v>336</v>
      </c>
      <c r="B404" s="79">
        <v>10</v>
      </c>
      <c r="C404" s="84">
        <v>41443</v>
      </c>
    </row>
    <row r="405" spans="1:3">
      <c r="A405" s="125" t="s">
        <v>310</v>
      </c>
      <c r="B405" s="79">
        <v>20</v>
      </c>
      <c r="C405" s="84">
        <v>41443</v>
      </c>
    </row>
    <row r="406" spans="1:3">
      <c r="A406" s="125" t="s">
        <v>230</v>
      </c>
      <c r="B406" s="79">
        <v>1</v>
      </c>
      <c r="C406" s="84">
        <v>41443</v>
      </c>
    </row>
    <row r="407" spans="1:3">
      <c r="A407" s="125" t="s">
        <v>292</v>
      </c>
      <c r="B407" s="79">
        <v>4</v>
      </c>
      <c r="C407" s="84">
        <v>41443</v>
      </c>
    </row>
    <row r="408" spans="1:3">
      <c r="A408" s="125" t="s">
        <v>226</v>
      </c>
      <c r="B408" s="79">
        <v>40</v>
      </c>
      <c r="C408" s="84">
        <v>41443</v>
      </c>
    </row>
    <row r="409" spans="1:3">
      <c r="A409" s="125" t="s">
        <v>378</v>
      </c>
      <c r="B409" s="79">
        <v>4</v>
      </c>
      <c r="C409" s="84">
        <v>41443</v>
      </c>
    </row>
    <row r="410" spans="1:3">
      <c r="A410" s="125" t="s">
        <v>271</v>
      </c>
      <c r="B410" s="79">
        <v>5</v>
      </c>
      <c r="C410" s="84">
        <v>41486</v>
      </c>
    </row>
    <row r="411" spans="1:3">
      <c r="A411" s="125" t="s">
        <v>324</v>
      </c>
      <c r="B411" s="79">
        <v>15</v>
      </c>
      <c r="C411" s="84">
        <v>41486</v>
      </c>
    </row>
    <row r="412" spans="1:3">
      <c r="A412" s="125" t="s">
        <v>428</v>
      </c>
      <c r="B412" s="79">
        <v>10</v>
      </c>
      <c r="C412" s="84">
        <v>41486</v>
      </c>
    </row>
    <row r="413" spans="1:3">
      <c r="A413" s="125" t="s">
        <v>228</v>
      </c>
      <c r="B413" s="79">
        <v>5</v>
      </c>
      <c r="C413" s="84">
        <v>41486</v>
      </c>
    </row>
    <row r="414" spans="1:3">
      <c r="A414" s="125" t="s">
        <v>310</v>
      </c>
      <c r="B414" s="79">
        <v>14</v>
      </c>
      <c r="C414" s="84">
        <v>41486</v>
      </c>
    </row>
    <row r="415" spans="1:3">
      <c r="A415" s="125" t="s">
        <v>221</v>
      </c>
      <c r="B415" s="79">
        <v>2</v>
      </c>
      <c r="C415" s="84">
        <v>41485</v>
      </c>
    </row>
    <row r="416" spans="1:3">
      <c r="A416" s="125" t="s">
        <v>222</v>
      </c>
      <c r="B416" s="79">
        <v>20</v>
      </c>
      <c r="C416" s="84">
        <v>41485</v>
      </c>
    </row>
    <row r="417" spans="1:5">
      <c r="A417" s="125" t="s">
        <v>220</v>
      </c>
      <c r="B417" s="79">
        <v>20</v>
      </c>
      <c r="C417" s="84">
        <v>41485</v>
      </c>
    </row>
    <row r="418" spans="1:5">
      <c r="A418" s="125" t="s">
        <v>219</v>
      </c>
      <c r="B418" s="79">
        <v>10</v>
      </c>
      <c r="C418" s="84">
        <v>41485</v>
      </c>
    </row>
    <row r="419" spans="1:5">
      <c r="A419" s="125" t="s">
        <v>217</v>
      </c>
      <c r="B419" s="79">
        <v>5</v>
      </c>
      <c r="C419" s="84">
        <v>41485</v>
      </c>
    </row>
    <row r="420" spans="1:5">
      <c r="A420" s="125" t="s">
        <v>227</v>
      </c>
      <c r="B420" s="79">
        <v>30</v>
      </c>
      <c r="C420" s="84">
        <v>41485</v>
      </c>
    </row>
    <row r="421" spans="1:5">
      <c r="A421" s="125" t="s">
        <v>436</v>
      </c>
      <c r="B421" s="79">
        <v>10</v>
      </c>
      <c r="C421" s="84">
        <v>41466</v>
      </c>
      <c r="E421" s="76" t="s">
        <v>461</v>
      </c>
    </row>
    <row r="422" spans="1:5">
      <c r="A422" s="125" t="s">
        <v>323</v>
      </c>
      <c r="B422" s="79"/>
      <c r="C422" s="84">
        <v>41466</v>
      </c>
    </row>
    <row r="423" spans="1:5">
      <c r="A423" s="125" t="s">
        <v>311</v>
      </c>
      <c r="B423" s="79">
        <v>4</v>
      </c>
      <c r="C423" s="84">
        <v>41466</v>
      </c>
    </row>
    <row r="424" spans="1:5">
      <c r="A424" s="125" t="s">
        <v>251</v>
      </c>
      <c r="B424" s="79">
        <v>3</v>
      </c>
      <c r="C424" s="84">
        <v>41466</v>
      </c>
    </row>
    <row r="425" spans="1:5">
      <c r="A425" s="125" t="s">
        <v>227</v>
      </c>
      <c r="B425" s="79">
        <v>20</v>
      </c>
      <c r="C425" s="84">
        <v>41460</v>
      </c>
    </row>
    <row r="426" spans="1:5">
      <c r="A426" s="125" t="s">
        <v>428</v>
      </c>
      <c r="B426" s="79">
        <v>10</v>
      </c>
      <c r="C426" s="84">
        <v>41460</v>
      </c>
    </row>
    <row r="427" spans="1:5">
      <c r="A427" s="125" t="s">
        <v>426</v>
      </c>
      <c r="B427" s="79">
        <v>10</v>
      </c>
      <c r="C427" s="84">
        <v>41460</v>
      </c>
    </row>
    <row r="428" spans="1:5">
      <c r="A428" s="125" t="s">
        <v>257</v>
      </c>
      <c r="B428" s="79">
        <v>10</v>
      </c>
      <c r="C428" s="84">
        <v>41460</v>
      </c>
    </row>
    <row r="429" spans="1:5">
      <c r="A429" s="125" t="s">
        <v>257</v>
      </c>
      <c r="B429" s="79">
        <v>10</v>
      </c>
      <c r="C429" s="84">
        <v>41460</v>
      </c>
    </row>
    <row r="430" spans="1:5">
      <c r="A430" s="125" t="s">
        <v>406</v>
      </c>
      <c r="B430" s="79">
        <v>4</v>
      </c>
      <c r="C430" s="84">
        <v>41460</v>
      </c>
    </row>
    <row r="431" spans="1:5">
      <c r="A431" s="134" t="s">
        <v>240</v>
      </c>
      <c r="B431" s="79">
        <v>200</v>
      </c>
      <c r="C431" s="84">
        <v>41460</v>
      </c>
    </row>
    <row r="432" spans="1:5">
      <c r="A432" s="134" t="s">
        <v>239</v>
      </c>
      <c r="B432" s="79">
        <v>200</v>
      </c>
      <c r="C432" s="84">
        <v>41460</v>
      </c>
    </row>
    <row r="433" spans="1:3">
      <c r="A433" s="134" t="s">
        <v>237</v>
      </c>
      <c r="B433" s="79">
        <v>60</v>
      </c>
      <c r="C433" s="84">
        <v>41460</v>
      </c>
    </row>
    <row r="434" spans="1:3">
      <c r="A434" s="125" t="s">
        <v>228</v>
      </c>
      <c r="B434" s="79">
        <v>5</v>
      </c>
      <c r="C434" s="84">
        <v>41456</v>
      </c>
    </row>
    <row r="435" spans="1:3">
      <c r="A435" s="125" t="s">
        <v>278</v>
      </c>
      <c r="B435" s="79">
        <v>20</v>
      </c>
      <c r="C435" s="84">
        <v>41456</v>
      </c>
    </row>
    <row r="436" spans="1:3">
      <c r="A436" s="125" t="s">
        <v>264</v>
      </c>
      <c r="B436" s="79">
        <v>3</v>
      </c>
      <c r="C436" s="84">
        <v>41456</v>
      </c>
    </row>
    <row r="437" spans="1:3">
      <c r="A437" s="125" t="s">
        <v>266</v>
      </c>
      <c r="B437" s="79">
        <v>3</v>
      </c>
      <c r="C437" s="84">
        <v>41456</v>
      </c>
    </row>
    <row r="438" spans="1:3">
      <c r="A438" s="125" t="s">
        <v>251</v>
      </c>
      <c r="B438" s="79">
        <v>1</v>
      </c>
      <c r="C438" s="84">
        <v>41469</v>
      </c>
    </row>
    <row r="439" spans="1:3">
      <c r="A439" s="125" t="s">
        <v>391</v>
      </c>
      <c r="B439" s="79">
        <v>1</v>
      </c>
      <c r="C439" s="84">
        <v>41464</v>
      </c>
    </row>
    <row r="440" spans="1:3">
      <c r="A440" s="125" t="s">
        <v>448</v>
      </c>
      <c r="B440" s="79">
        <v>4</v>
      </c>
      <c r="C440" s="84">
        <v>41464</v>
      </c>
    </row>
    <row r="441" spans="1:3">
      <c r="A441" s="125" t="s">
        <v>447</v>
      </c>
      <c r="B441" s="79">
        <v>3</v>
      </c>
      <c r="C441" s="84">
        <v>41464</v>
      </c>
    </row>
    <row r="442" spans="1:3">
      <c r="A442" s="125" t="s">
        <v>412</v>
      </c>
      <c r="B442" s="79">
        <v>30</v>
      </c>
      <c r="C442" s="84">
        <v>41467</v>
      </c>
    </row>
    <row r="443" spans="1:3">
      <c r="A443" s="125" t="s">
        <v>228</v>
      </c>
      <c r="B443" s="79">
        <v>10</v>
      </c>
      <c r="C443" s="84">
        <v>41467</v>
      </c>
    </row>
    <row r="444" spans="1:3">
      <c r="A444" s="125" t="s">
        <v>397</v>
      </c>
      <c r="B444" s="79">
        <v>10</v>
      </c>
      <c r="C444" s="84">
        <v>41467</v>
      </c>
    </row>
    <row r="445" spans="1:3">
      <c r="A445" s="125" t="s">
        <v>412</v>
      </c>
      <c r="B445" s="79">
        <v>30</v>
      </c>
      <c r="C445" s="84">
        <v>41467</v>
      </c>
    </row>
    <row r="446" spans="1:3">
      <c r="A446" s="125" t="s">
        <v>251</v>
      </c>
      <c r="B446" s="79">
        <v>1</v>
      </c>
      <c r="C446" s="84">
        <v>41468</v>
      </c>
    </row>
    <row r="447" spans="1:3">
      <c r="A447" s="125" t="s">
        <v>426</v>
      </c>
      <c r="B447" s="79">
        <v>3</v>
      </c>
      <c r="C447" s="84">
        <v>41469</v>
      </c>
    </row>
    <row r="448" spans="1:3">
      <c r="A448" s="125" t="s">
        <v>243</v>
      </c>
      <c r="B448" s="79">
        <v>200</v>
      </c>
      <c r="C448" s="84">
        <v>41466</v>
      </c>
    </row>
    <row r="449" spans="1:3">
      <c r="A449" s="125" t="s">
        <v>251</v>
      </c>
      <c r="B449" s="79">
        <v>2</v>
      </c>
      <c r="C449" s="84">
        <v>41466</v>
      </c>
    </row>
    <row r="450" spans="1:3">
      <c r="A450" s="125" t="s">
        <v>273</v>
      </c>
      <c r="B450" s="79">
        <v>5</v>
      </c>
      <c r="C450" s="84">
        <v>41467</v>
      </c>
    </row>
    <row r="451" spans="1:3">
      <c r="A451" s="125" t="s">
        <v>227</v>
      </c>
      <c r="B451" s="79">
        <v>10</v>
      </c>
      <c r="C451" s="84">
        <v>41470</v>
      </c>
    </row>
    <row r="452" spans="1:3">
      <c r="A452" s="125" t="s">
        <v>359</v>
      </c>
      <c r="B452" s="79">
        <v>4</v>
      </c>
      <c r="C452" s="84">
        <v>41470</v>
      </c>
    </row>
    <row r="453" spans="1:3">
      <c r="A453" s="125" t="s">
        <v>375</v>
      </c>
      <c r="B453" s="79">
        <v>3</v>
      </c>
      <c r="C453" s="84">
        <v>41470</v>
      </c>
    </row>
    <row r="454" spans="1:3">
      <c r="A454" s="125" t="s">
        <v>297</v>
      </c>
      <c r="B454" s="79">
        <v>5</v>
      </c>
      <c r="C454" s="84">
        <v>41470</v>
      </c>
    </row>
    <row r="455" spans="1:3">
      <c r="A455" s="125" t="s">
        <v>448</v>
      </c>
      <c r="B455" s="79">
        <v>3</v>
      </c>
      <c r="C455" s="84">
        <v>41471</v>
      </c>
    </row>
    <row r="456" spans="1:3">
      <c r="A456" s="125" t="s">
        <v>444</v>
      </c>
      <c r="B456" s="79">
        <v>10</v>
      </c>
      <c r="C456" s="84">
        <v>41471</v>
      </c>
    </row>
    <row r="457" spans="1:3">
      <c r="A457" s="125" t="s">
        <v>231</v>
      </c>
      <c r="B457" s="79">
        <v>2</v>
      </c>
      <c r="C457" s="84">
        <v>41471</v>
      </c>
    </row>
    <row r="458" spans="1:3">
      <c r="A458" s="125" t="s">
        <v>257</v>
      </c>
      <c r="B458" s="79">
        <v>1</v>
      </c>
      <c r="C458" s="84">
        <v>41471</v>
      </c>
    </row>
    <row r="459" spans="1:3">
      <c r="A459" s="125" t="s">
        <v>257</v>
      </c>
      <c r="B459" s="79">
        <v>1</v>
      </c>
      <c r="C459" s="84">
        <v>41473</v>
      </c>
    </row>
    <row r="460" spans="1:3">
      <c r="A460" s="125" t="s">
        <v>217</v>
      </c>
      <c r="B460" s="79">
        <v>5</v>
      </c>
      <c r="C460" s="84">
        <v>41478</v>
      </c>
    </row>
    <row r="461" spans="1:3">
      <c r="A461" s="125" t="s">
        <v>227</v>
      </c>
      <c r="B461" s="79">
        <v>5</v>
      </c>
      <c r="C461" s="84">
        <v>41478</v>
      </c>
    </row>
    <row r="462" spans="1:3">
      <c r="A462" s="125" t="s">
        <v>227</v>
      </c>
      <c r="B462" s="79">
        <v>10</v>
      </c>
      <c r="C462" s="84">
        <v>41482</v>
      </c>
    </row>
    <row r="463" spans="1:3">
      <c r="A463" s="125" t="s">
        <v>348</v>
      </c>
      <c r="B463" s="79">
        <v>7</v>
      </c>
      <c r="C463" s="84">
        <v>41484</v>
      </c>
    </row>
    <row r="464" spans="1:3">
      <c r="A464" s="125" t="s">
        <v>444</v>
      </c>
      <c r="B464" s="79">
        <v>40</v>
      </c>
      <c r="C464" s="84">
        <v>41484</v>
      </c>
    </row>
    <row r="465" spans="1:3">
      <c r="A465" s="125" t="s">
        <v>257</v>
      </c>
      <c r="B465" s="79">
        <v>3</v>
      </c>
      <c r="C465" s="84">
        <v>41484</v>
      </c>
    </row>
    <row r="466" spans="1:3">
      <c r="A466" s="125" t="s">
        <v>454</v>
      </c>
      <c r="B466" s="79">
        <v>5</v>
      </c>
      <c r="C466" s="84">
        <v>41484</v>
      </c>
    </row>
    <row r="467" spans="1:3">
      <c r="A467" s="125" t="s">
        <v>278</v>
      </c>
      <c r="B467" s="79">
        <v>10</v>
      </c>
      <c r="C467" s="84">
        <v>41484</v>
      </c>
    </row>
    <row r="468" spans="1:3">
      <c r="A468" s="125" t="s">
        <v>228</v>
      </c>
      <c r="B468" s="79">
        <v>5</v>
      </c>
      <c r="C468" s="84">
        <v>41485</v>
      </c>
    </row>
    <row r="469" spans="1:3">
      <c r="A469" s="125" t="s">
        <v>412</v>
      </c>
      <c r="B469" s="79">
        <v>30</v>
      </c>
      <c r="C469" s="84">
        <v>41491</v>
      </c>
    </row>
    <row r="470" spans="1:3">
      <c r="A470" s="125" t="s">
        <v>378</v>
      </c>
      <c r="B470" s="79">
        <v>15</v>
      </c>
      <c r="C470" s="84">
        <v>41491</v>
      </c>
    </row>
    <row r="471" spans="1:3">
      <c r="A471" s="125" t="s">
        <v>231</v>
      </c>
      <c r="B471" s="79">
        <v>1</v>
      </c>
      <c r="C471" s="84">
        <v>41492</v>
      </c>
    </row>
    <row r="472" spans="1:3">
      <c r="A472" s="125" t="s">
        <v>454</v>
      </c>
      <c r="B472" s="80">
        <v>3</v>
      </c>
      <c r="C472" s="84">
        <v>41492</v>
      </c>
    </row>
    <row r="473" spans="1:3">
      <c r="A473" s="125" t="s">
        <v>274</v>
      </c>
      <c r="B473" s="86">
        <v>6</v>
      </c>
      <c r="C473" s="84">
        <v>41492</v>
      </c>
    </row>
    <row r="474" spans="1:3">
      <c r="A474" s="125" t="s">
        <v>332</v>
      </c>
      <c r="B474" s="86">
        <v>2</v>
      </c>
      <c r="C474" s="84">
        <v>41492</v>
      </c>
    </row>
    <row r="475" spans="1:3">
      <c r="A475" s="125" t="s">
        <v>256</v>
      </c>
      <c r="B475" s="79">
        <v>6</v>
      </c>
      <c r="C475" s="84">
        <v>41492</v>
      </c>
    </row>
    <row r="476" spans="1:3">
      <c r="A476" s="125" t="s">
        <v>254</v>
      </c>
      <c r="B476" s="79">
        <v>9</v>
      </c>
      <c r="C476" s="84">
        <v>41492</v>
      </c>
    </row>
    <row r="477" spans="1:3">
      <c r="A477" s="125" t="s">
        <v>282</v>
      </c>
      <c r="B477" s="79">
        <v>6</v>
      </c>
      <c r="C477" s="84">
        <v>41492</v>
      </c>
    </row>
    <row r="478" spans="1:3">
      <c r="A478" s="125" t="s">
        <v>234</v>
      </c>
      <c r="B478" s="79">
        <v>6</v>
      </c>
      <c r="C478" s="84">
        <v>41492</v>
      </c>
    </row>
    <row r="479" spans="1:3">
      <c r="A479" s="125" t="s">
        <v>338</v>
      </c>
      <c r="B479" s="79">
        <v>6</v>
      </c>
      <c r="C479" s="84">
        <v>41492</v>
      </c>
    </row>
    <row r="480" spans="1:3">
      <c r="A480" s="125" t="s">
        <v>255</v>
      </c>
      <c r="B480" s="79">
        <v>6</v>
      </c>
      <c r="C480" s="84">
        <v>41492</v>
      </c>
    </row>
    <row r="481" spans="1:5">
      <c r="A481" s="125" t="s">
        <v>273</v>
      </c>
      <c r="B481" s="79">
        <v>1</v>
      </c>
      <c r="C481" s="84">
        <v>41498</v>
      </c>
    </row>
    <row r="482" spans="1:5">
      <c r="A482" s="125" t="s">
        <v>356</v>
      </c>
      <c r="B482" s="79">
        <v>2000</v>
      </c>
      <c r="C482" s="84">
        <v>41498</v>
      </c>
    </row>
    <row r="483" spans="1:5">
      <c r="A483" s="125" t="s">
        <v>227</v>
      </c>
      <c r="B483" s="79">
        <v>10</v>
      </c>
      <c r="C483" s="84">
        <v>41498</v>
      </c>
    </row>
    <row r="484" spans="1:5">
      <c r="A484" s="125" t="s">
        <v>379</v>
      </c>
      <c r="B484" s="79">
        <v>10</v>
      </c>
      <c r="C484" s="84">
        <v>41498</v>
      </c>
    </row>
    <row r="485" spans="1:5">
      <c r="A485" s="125" t="s">
        <v>273</v>
      </c>
      <c r="B485" s="79">
        <v>1</v>
      </c>
      <c r="C485" s="84">
        <v>41501</v>
      </c>
    </row>
    <row r="486" spans="1:5">
      <c r="A486" s="125" t="s">
        <v>412</v>
      </c>
      <c r="B486" s="79">
        <v>10</v>
      </c>
      <c r="C486" s="84">
        <v>41502</v>
      </c>
    </row>
    <row r="487" spans="1:5">
      <c r="A487" s="125" t="s">
        <v>278</v>
      </c>
      <c r="B487" s="79">
        <v>30</v>
      </c>
      <c r="C487" s="84">
        <v>41502</v>
      </c>
    </row>
    <row r="488" spans="1:5">
      <c r="A488" s="125" t="s">
        <v>408</v>
      </c>
      <c r="B488" s="79">
        <v>10</v>
      </c>
      <c r="C488" s="84">
        <v>41502</v>
      </c>
    </row>
    <row r="489" spans="1:5">
      <c r="A489" s="125" t="s">
        <v>408</v>
      </c>
      <c r="B489" s="79">
        <v>10</v>
      </c>
      <c r="C489" s="84">
        <v>41502</v>
      </c>
      <c r="E489" s="76" t="s">
        <v>200</v>
      </c>
    </row>
    <row r="490" spans="1:5">
      <c r="A490" s="125" t="s">
        <v>444</v>
      </c>
      <c r="B490" s="79">
        <v>15</v>
      </c>
      <c r="C490" s="84">
        <v>41504</v>
      </c>
    </row>
    <row r="491" spans="1:5">
      <c r="A491" s="125" t="s">
        <v>363</v>
      </c>
      <c r="B491" s="79">
        <v>15</v>
      </c>
      <c r="C491" s="84">
        <v>41507</v>
      </c>
    </row>
    <row r="492" spans="1:5">
      <c r="A492" s="125" t="s">
        <v>444</v>
      </c>
      <c r="B492" s="79">
        <v>40</v>
      </c>
      <c r="C492" s="84">
        <v>41507</v>
      </c>
    </row>
    <row r="493" spans="1:5">
      <c r="A493" s="125" t="s">
        <v>237</v>
      </c>
      <c r="B493" s="79">
        <v>300</v>
      </c>
      <c r="C493" s="84">
        <v>41507</v>
      </c>
    </row>
    <row r="494" spans="1:5">
      <c r="A494" s="125" t="s">
        <v>222</v>
      </c>
      <c r="B494" s="79">
        <v>10</v>
      </c>
      <c r="C494" s="84">
        <v>41509</v>
      </c>
    </row>
    <row r="495" spans="1:5">
      <c r="A495" s="125" t="s">
        <v>238</v>
      </c>
      <c r="B495" s="79">
        <v>300</v>
      </c>
      <c r="C495" s="84">
        <v>41509</v>
      </c>
    </row>
    <row r="496" spans="1:5">
      <c r="A496" s="125" t="s">
        <v>239</v>
      </c>
      <c r="B496" s="79">
        <v>200</v>
      </c>
      <c r="C496" s="84">
        <v>41509</v>
      </c>
    </row>
    <row r="497" spans="1:3">
      <c r="A497" s="125" t="s">
        <v>374</v>
      </c>
      <c r="B497" s="79">
        <v>300</v>
      </c>
      <c r="C497" s="84">
        <v>41509</v>
      </c>
    </row>
    <row r="498" spans="1:3">
      <c r="A498" s="125" t="s">
        <v>412</v>
      </c>
      <c r="B498" s="79">
        <v>40</v>
      </c>
      <c r="C498" s="84">
        <v>41507</v>
      </c>
    </row>
    <row r="499" spans="1:3">
      <c r="A499" s="125" t="s">
        <v>389</v>
      </c>
      <c r="B499" s="79">
        <v>150</v>
      </c>
      <c r="C499" s="84">
        <v>41507</v>
      </c>
    </row>
    <row r="500" spans="1:3">
      <c r="A500" s="125" t="s">
        <v>401</v>
      </c>
      <c r="B500" s="79">
        <v>10</v>
      </c>
      <c r="C500" s="84">
        <v>41507</v>
      </c>
    </row>
    <row r="501" spans="1:3">
      <c r="A501" s="134" t="s">
        <v>423</v>
      </c>
      <c r="B501" s="79">
        <v>10</v>
      </c>
      <c r="C501" s="84">
        <v>41507</v>
      </c>
    </row>
    <row r="502" spans="1:3">
      <c r="A502" s="125" t="s">
        <v>342</v>
      </c>
      <c r="B502" s="79">
        <v>8</v>
      </c>
      <c r="C502" s="84">
        <v>41512</v>
      </c>
    </row>
    <row r="503" spans="1:3">
      <c r="A503" s="125" t="s">
        <v>231</v>
      </c>
      <c r="B503" s="79">
        <v>2</v>
      </c>
      <c r="C503" s="84">
        <v>41512</v>
      </c>
    </row>
    <row r="504" spans="1:3">
      <c r="A504" s="125" t="s">
        <v>375</v>
      </c>
      <c r="B504" s="79">
        <v>5</v>
      </c>
      <c r="C504" s="84">
        <v>41507</v>
      </c>
    </row>
    <row r="505" spans="1:3">
      <c r="A505" s="125" t="s">
        <v>341</v>
      </c>
      <c r="B505" s="79">
        <v>30</v>
      </c>
      <c r="C505" s="84">
        <v>41487</v>
      </c>
    </row>
    <row r="506" spans="1:3">
      <c r="A506" s="125" t="s">
        <v>460</v>
      </c>
      <c r="B506" s="79">
        <v>300</v>
      </c>
      <c r="C506" s="84">
        <v>41487</v>
      </c>
    </row>
    <row r="507" spans="1:3">
      <c r="A507" s="125" t="s">
        <v>374</v>
      </c>
      <c r="B507" s="79">
        <v>200</v>
      </c>
      <c r="C507" s="84">
        <v>41487</v>
      </c>
    </row>
    <row r="508" spans="1:3">
      <c r="A508" s="125" t="s">
        <v>239</v>
      </c>
      <c r="B508" s="79">
        <v>200</v>
      </c>
      <c r="C508" s="84">
        <v>41487</v>
      </c>
    </row>
    <row r="509" spans="1:3">
      <c r="A509" s="125" t="s">
        <v>241</v>
      </c>
      <c r="B509" s="79">
        <v>300</v>
      </c>
      <c r="C509" s="84">
        <v>41487</v>
      </c>
    </row>
    <row r="510" spans="1:3">
      <c r="A510" s="125" t="s">
        <v>305</v>
      </c>
      <c r="B510" s="79">
        <v>75</v>
      </c>
      <c r="C510" s="84">
        <v>41487</v>
      </c>
    </row>
    <row r="511" spans="1:3">
      <c r="A511" s="125" t="s">
        <v>371</v>
      </c>
      <c r="B511" s="79">
        <v>1</v>
      </c>
      <c r="C511" s="84">
        <v>41499</v>
      </c>
    </row>
    <row r="512" spans="1:3">
      <c r="A512" s="125" t="s">
        <v>370</v>
      </c>
      <c r="B512" s="79">
        <v>1</v>
      </c>
      <c r="C512" s="84">
        <v>41499</v>
      </c>
    </row>
    <row r="513" spans="1:3">
      <c r="A513" s="125" t="s">
        <v>376</v>
      </c>
      <c r="B513" s="79">
        <v>20</v>
      </c>
      <c r="C513" s="84">
        <v>41514</v>
      </c>
    </row>
    <row r="514" spans="1:3">
      <c r="A514" s="125" t="s">
        <v>333</v>
      </c>
      <c r="B514" s="79">
        <v>16</v>
      </c>
      <c r="C514" s="84">
        <v>41514</v>
      </c>
    </row>
    <row r="515" spans="1:3">
      <c r="A515" s="125" t="s">
        <v>323</v>
      </c>
      <c r="B515" s="79">
        <v>5</v>
      </c>
      <c r="C515" s="84">
        <v>41514</v>
      </c>
    </row>
    <row r="516" spans="1:3">
      <c r="A516" s="125" t="s">
        <v>297</v>
      </c>
      <c r="B516" s="79">
        <v>50</v>
      </c>
      <c r="C516" s="84">
        <v>41514</v>
      </c>
    </row>
    <row r="517" spans="1:3">
      <c r="A517" s="125" t="s">
        <v>227</v>
      </c>
      <c r="B517" s="79">
        <v>125</v>
      </c>
      <c r="C517" s="84">
        <v>41505</v>
      </c>
    </row>
    <row r="518" spans="1:3">
      <c r="A518" s="125" t="s">
        <v>306</v>
      </c>
      <c r="B518" s="79">
        <v>223</v>
      </c>
      <c r="C518" s="84">
        <v>41505</v>
      </c>
    </row>
    <row r="519" spans="1:3">
      <c r="A519" s="125" t="s">
        <v>311</v>
      </c>
      <c r="B519" s="79">
        <v>20</v>
      </c>
      <c r="C519" s="84">
        <v>41503</v>
      </c>
    </row>
    <row r="520" spans="1:3">
      <c r="A520" s="125" t="s">
        <v>309</v>
      </c>
      <c r="B520" s="79">
        <v>100</v>
      </c>
      <c r="C520" s="84">
        <v>41503</v>
      </c>
    </row>
    <row r="521" spans="1:3">
      <c r="A521" s="125" t="s">
        <v>305</v>
      </c>
      <c r="B521" s="79">
        <v>300</v>
      </c>
      <c r="C521" s="84">
        <v>41503</v>
      </c>
    </row>
    <row r="522" spans="1:3">
      <c r="A522" s="125" t="s">
        <v>336</v>
      </c>
      <c r="B522" s="79">
        <v>10</v>
      </c>
      <c r="C522" s="84">
        <v>41503</v>
      </c>
    </row>
    <row r="523" spans="1:3">
      <c r="A523" s="125" t="s">
        <v>230</v>
      </c>
      <c r="B523" s="79">
        <v>50</v>
      </c>
      <c r="C523" s="84">
        <v>41503</v>
      </c>
    </row>
    <row r="524" spans="1:3">
      <c r="A524" s="125" t="s">
        <v>356</v>
      </c>
      <c r="B524" s="79">
        <v>10000</v>
      </c>
      <c r="C524" s="84">
        <v>41503</v>
      </c>
    </row>
    <row r="525" spans="1:3">
      <c r="A525" s="125" t="s">
        <v>222</v>
      </c>
      <c r="B525" s="79">
        <v>40</v>
      </c>
      <c r="C525" s="84">
        <v>41503</v>
      </c>
    </row>
    <row r="526" spans="1:3">
      <c r="A526" s="125" t="s">
        <v>468</v>
      </c>
      <c r="B526" s="79">
        <v>20</v>
      </c>
      <c r="C526" s="84">
        <v>41503</v>
      </c>
    </row>
    <row r="527" spans="1:3">
      <c r="A527" s="125" t="s">
        <v>296</v>
      </c>
      <c r="B527" s="79">
        <v>50</v>
      </c>
      <c r="C527" s="84">
        <v>41502</v>
      </c>
    </row>
    <row r="528" spans="1:3">
      <c r="A528" s="125" t="s">
        <v>249</v>
      </c>
      <c r="B528" s="79">
        <v>10</v>
      </c>
      <c r="C528" s="84">
        <v>41516</v>
      </c>
    </row>
    <row r="529" spans="1:3">
      <c r="A529" s="125" t="s">
        <v>250</v>
      </c>
      <c r="B529" s="79">
        <v>9</v>
      </c>
      <c r="C529" s="84">
        <v>41516</v>
      </c>
    </row>
    <row r="530" spans="1:3">
      <c r="A530" s="125" t="s">
        <v>433</v>
      </c>
      <c r="B530" s="79">
        <v>71</v>
      </c>
      <c r="C530" s="84">
        <v>41516</v>
      </c>
    </row>
    <row r="531" spans="1:3">
      <c r="A531" s="125"/>
      <c r="B531" s="79"/>
      <c r="C531" s="84"/>
    </row>
    <row r="532" spans="1:3">
      <c r="A532" s="125"/>
      <c r="B532" s="79"/>
      <c r="C532" s="84"/>
    </row>
    <row r="533" spans="1:3">
      <c r="A533" s="125"/>
      <c r="B533" s="79"/>
      <c r="C533" s="84"/>
    </row>
    <row r="534" spans="1:3">
      <c r="A534" s="125"/>
      <c r="B534" s="79"/>
      <c r="C534" s="84"/>
    </row>
    <row r="535" spans="1:3">
      <c r="A535" s="134"/>
      <c r="B535" s="79"/>
      <c r="C535" s="84"/>
    </row>
    <row r="536" spans="1:3">
      <c r="A536" s="125"/>
      <c r="B536" s="79"/>
      <c r="C536" s="84"/>
    </row>
    <row r="537" spans="1:3">
      <c r="A537" s="125"/>
      <c r="B537" s="79"/>
      <c r="C537" s="84"/>
    </row>
    <row r="538" spans="1:3">
      <c r="A538" s="125"/>
      <c r="B538" s="79"/>
      <c r="C538" s="84"/>
    </row>
    <row r="539" spans="1:3">
      <c r="A539" s="134" t="s">
        <v>199</v>
      </c>
      <c r="B539" s="40"/>
      <c r="C539" s="81"/>
    </row>
    <row r="540" spans="1:3">
      <c r="A540" s="134"/>
      <c r="B540" s="40"/>
      <c r="C540" s="81"/>
    </row>
    <row r="541" spans="1:3">
      <c r="A541" s="134"/>
      <c r="B541" s="40"/>
      <c r="C541" s="81"/>
    </row>
    <row r="542" spans="1:3">
      <c r="A542" s="134"/>
      <c r="B542" s="40"/>
      <c r="C542" s="81"/>
    </row>
    <row r="543" spans="1:3">
      <c r="A543" s="133"/>
      <c r="B543" s="40"/>
      <c r="C543" s="81"/>
    </row>
    <row r="544" spans="1:3">
      <c r="A544" s="134"/>
      <c r="B544" s="40"/>
      <c r="C544" s="81"/>
    </row>
    <row r="545" spans="1:3">
      <c r="A545" s="134"/>
      <c r="B545" s="40"/>
      <c r="C545" s="81"/>
    </row>
    <row r="546" spans="1:3">
      <c r="A546" s="134"/>
      <c r="B546" s="40"/>
      <c r="C546" s="81"/>
    </row>
    <row r="547" spans="1:3">
      <c r="A547" s="134"/>
      <c r="B547" s="40"/>
      <c r="C547" s="81"/>
    </row>
    <row r="548" spans="1:3">
      <c r="A548" s="134"/>
      <c r="B548" s="40"/>
      <c r="C548" s="81"/>
    </row>
    <row r="549" spans="1:3">
      <c r="A549" s="134"/>
      <c r="B549" s="40"/>
      <c r="C549" s="81"/>
    </row>
    <row r="550" spans="1:3">
      <c r="A550" s="134"/>
      <c r="B550" s="40"/>
      <c r="C550" s="81"/>
    </row>
    <row r="551" spans="1:3">
      <c r="A551" s="134"/>
      <c r="B551" s="40"/>
      <c r="C551" s="81"/>
    </row>
    <row r="552" spans="1:3">
      <c r="A552" s="134"/>
      <c r="B552" s="40"/>
      <c r="C552" s="81"/>
    </row>
    <row r="553" spans="1:3">
      <c r="A553" s="134"/>
      <c r="B553" s="40"/>
      <c r="C553" s="81"/>
    </row>
    <row r="554" spans="1:3">
      <c r="A554" s="134"/>
      <c r="B554" s="40"/>
      <c r="C554" s="81"/>
    </row>
    <row r="555" spans="1:3">
      <c r="A555" s="134"/>
      <c r="B555" s="40"/>
      <c r="C555" s="81"/>
    </row>
    <row r="556" spans="1:3">
      <c r="A556" s="134"/>
      <c r="B556" s="40"/>
      <c r="C556" s="81"/>
    </row>
    <row r="557" spans="1:3">
      <c r="A557" s="134"/>
      <c r="B557" s="40"/>
      <c r="C557" s="81"/>
    </row>
    <row r="558" spans="1:3">
      <c r="A558" s="134"/>
      <c r="B558" s="40"/>
      <c r="C558" s="81"/>
    </row>
    <row r="559" spans="1:3">
      <c r="A559" s="134"/>
      <c r="B559" s="40"/>
      <c r="C559" s="81"/>
    </row>
    <row r="560" spans="1:3">
      <c r="A560" s="134"/>
      <c r="B560" s="40"/>
      <c r="C560" s="81"/>
    </row>
    <row r="561" spans="1:3">
      <c r="A561" s="134"/>
      <c r="B561" s="40"/>
      <c r="C561" s="81"/>
    </row>
    <row r="562" spans="1:3">
      <c r="A562" s="134"/>
      <c r="B562" s="40"/>
      <c r="C562" s="81"/>
    </row>
    <row r="563" spans="1:3">
      <c r="A563" s="134"/>
      <c r="B563" s="40"/>
      <c r="C563" s="81"/>
    </row>
    <row r="564" spans="1:3">
      <c r="A564" s="134"/>
      <c r="B564" s="40"/>
      <c r="C564" s="81"/>
    </row>
    <row r="565" spans="1:3">
      <c r="A565" s="134"/>
      <c r="B565" s="40"/>
      <c r="C565" s="81"/>
    </row>
    <row r="566" spans="1:3">
      <c r="A566" s="134"/>
      <c r="B566" s="40"/>
      <c r="C566" s="81"/>
    </row>
    <row r="567" spans="1:3">
      <c r="A567" s="134"/>
      <c r="B567" s="40"/>
      <c r="C567" s="81"/>
    </row>
    <row r="568" spans="1:3">
      <c r="A568" s="134"/>
      <c r="B568" s="40"/>
      <c r="C568" s="81"/>
    </row>
    <row r="569" spans="1:3">
      <c r="A569" s="134"/>
      <c r="B569" s="40"/>
      <c r="C569" s="81"/>
    </row>
    <row r="570" spans="1:3">
      <c r="A570" s="134"/>
      <c r="B570" s="40"/>
      <c r="C570" s="81"/>
    </row>
    <row r="571" spans="1:3">
      <c r="A571" s="134"/>
      <c r="B571" s="40"/>
      <c r="C571" s="81"/>
    </row>
    <row r="572" spans="1:3">
      <c r="A572" s="134"/>
      <c r="B572" s="40"/>
      <c r="C572" s="81"/>
    </row>
    <row r="573" spans="1:3">
      <c r="A573" s="134"/>
      <c r="B573" s="40"/>
      <c r="C573" s="81"/>
    </row>
    <row r="574" spans="1:3">
      <c r="A574" s="134"/>
      <c r="B574" s="40"/>
      <c r="C574" s="81"/>
    </row>
    <row r="575" spans="1:3">
      <c r="A575" s="134"/>
      <c r="B575" s="40"/>
      <c r="C575" s="81"/>
    </row>
    <row r="576" spans="1:3">
      <c r="A576" s="134"/>
      <c r="B576" s="40"/>
      <c r="C576" s="81"/>
    </row>
    <row r="577" spans="1:3">
      <c r="A577" s="134"/>
      <c r="B577" s="40"/>
      <c r="C577" s="81"/>
    </row>
    <row r="578" spans="1:3">
      <c r="A578" s="134"/>
      <c r="B578" s="40"/>
      <c r="C578" s="81"/>
    </row>
    <row r="579" spans="1:3">
      <c r="A579" s="134"/>
      <c r="B579" s="40"/>
      <c r="C579" s="81"/>
    </row>
    <row r="580" spans="1:3">
      <c r="A580" s="134"/>
      <c r="B580" s="40"/>
      <c r="C580" s="81"/>
    </row>
    <row r="581" spans="1:3">
      <c r="A581" s="134"/>
      <c r="B581" s="40"/>
      <c r="C581" s="81"/>
    </row>
    <row r="582" spans="1:3">
      <c r="A582" s="134"/>
      <c r="B582" s="40"/>
      <c r="C582" s="81"/>
    </row>
    <row r="583" spans="1:3">
      <c r="A583" s="134"/>
      <c r="B583" s="40"/>
      <c r="C583" s="81"/>
    </row>
    <row r="584" spans="1:3">
      <c r="A584" s="134"/>
      <c r="B584" s="40"/>
      <c r="C584" s="81"/>
    </row>
    <row r="585" spans="1:3">
      <c r="A585" s="134"/>
      <c r="B585" s="40"/>
      <c r="C585" s="81"/>
    </row>
    <row r="586" spans="1:3">
      <c r="A586" s="134"/>
      <c r="B586" s="40"/>
      <c r="C586" s="81"/>
    </row>
    <row r="587" spans="1:3">
      <c r="A587" s="134"/>
      <c r="B587" s="40"/>
      <c r="C587" s="81"/>
    </row>
    <row r="588" spans="1:3">
      <c r="A588" s="134"/>
      <c r="B588" s="40"/>
      <c r="C588" s="81"/>
    </row>
    <row r="589" spans="1:3">
      <c r="A589" s="134"/>
      <c r="B589" s="40"/>
      <c r="C589" s="81"/>
    </row>
    <row r="590" spans="1:3">
      <c r="A590" s="134"/>
      <c r="B590" s="40"/>
      <c r="C590" s="81"/>
    </row>
    <row r="591" spans="1:3">
      <c r="A591" s="134"/>
      <c r="B591" s="40"/>
      <c r="C591" s="81"/>
    </row>
    <row r="592" spans="1:3">
      <c r="A592" s="134"/>
      <c r="B592" s="40"/>
      <c r="C592" s="81"/>
    </row>
    <row r="593" spans="1:3">
      <c r="A593" s="134"/>
      <c r="B593" s="40"/>
      <c r="C593" s="81"/>
    </row>
    <row r="594" spans="1:3">
      <c r="A594" s="134"/>
      <c r="B594" s="40"/>
      <c r="C594" s="81"/>
    </row>
    <row r="595" spans="1:3">
      <c r="A595" s="134"/>
      <c r="B595" s="40"/>
      <c r="C595" s="81"/>
    </row>
    <row r="596" spans="1:3">
      <c r="A596" s="134"/>
      <c r="B596" s="40"/>
      <c r="C596" s="81"/>
    </row>
    <row r="597" spans="1:3">
      <c r="A597" s="134"/>
      <c r="B597" s="40"/>
      <c r="C597" s="81"/>
    </row>
    <row r="598" spans="1:3">
      <c r="A598" s="134"/>
      <c r="B598" s="40"/>
      <c r="C598" s="81"/>
    </row>
    <row r="599" spans="1:3">
      <c r="A599" s="134"/>
      <c r="B599" s="79"/>
      <c r="C599" s="81"/>
    </row>
    <row r="600" spans="1:3">
      <c r="A600" s="134"/>
      <c r="B600" s="79"/>
      <c r="C600" s="81"/>
    </row>
    <row r="601" spans="1:3">
      <c r="A601" s="134"/>
      <c r="B601" s="79"/>
      <c r="C601" s="81"/>
    </row>
    <row r="602" spans="1:3">
      <c r="A602" s="134"/>
      <c r="B602" s="79"/>
      <c r="C602" s="81"/>
    </row>
    <row r="603" spans="1:3">
      <c r="A603" s="134"/>
      <c r="B603" s="79"/>
      <c r="C603" s="81"/>
    </row>
    <row r="604" spans="1:3">
      <c r="A604" s="134"/>
      <c r="B604" s="79"/>
      <c r="C604" s="81"/>
    </row>
    <row r="605" spans="1:3">
      <c r="A605" s="134"/>
      <c r="B605" s="79"/>
      <c r="C605" s="81"/>
    </row>
    <row r="606" spans="1:3">
      <c r="A606" s="134"/>
      <c r="B606" s="79"/>
      <c r="C606" s="81"/>
    </row>
    <row r="607" spans="1:3">
      <c r="A607" s="134"/>
      <c r="B607" s="79"/>
      <c r="C607" s="81"/>
    </row>
    <row r="608" spans="1:3">
      <c r="A608" s="134"/>
      <c r="B608" s="79"/>
      <c r="C608" s="81"/>
    </row>
    <row r="609" spans="1:3">
      <c r="A609" s="134"/>
      <c r="B609" s="79"/>
      <c r="C609" s="81"/>
    </row>
    <row r="610" spans="1:3">
      <c r="A610" s="134"/>
      <c r="B610" s="79"/>
      <c r="C610" s="81"/>
    </row>
    <row r="611" spans="1:3">
      <c r="A611" s="134"/>
      <c r="B611" s="79"/>
      <c r="C611" s="81"/>
    </row>
    <row r="612" spans="1:3">
      <c r="A612" s="134"/>
      <c r="B612" s="79"/>
      <c r="C612" s="81"/>
    </row>
    <row r="613" spans="1:3">
      <c r="A613" s="134"/>
      <c r="B613" s="79"/>
      <c r="C613" s="81"/>
    </row>
    <row r="614" spans="1:3">
      <c r="A614" s="134"/>
      <c r="B614" s="79"/>
      <c r="C614" s="81"/>
    </row>
    <row r="615" spans="1:3">
      <c r="A615" s="134"/>
      <c r="B615" s="79"/>
      <c r="C615" s="81"/>
    </row>
    <row r="616" spans="1:3">
      <c r="A616" s="134"/>
      <c r="B616" s="79"/>
      <c r="C616" s="81"/>
    </row>
    <row r="617" spans="1:3">
      <c r="A617" s="134"/>
      <c r="B617" s="79"/>
      <c r="C617" s="81"/>
    </row>
    <row r="618" spans="1:3">
      <c r="A618" s="134"/>
      <c r="B618" s="79"/>
      <c r="C618" s="81"/>
    </row>
    <row r="619" spans="1:3">
      <c r="A619" s="134"/>
      <c r="B619" s="79"/>
      <c r="C619" s="81"/>
    </row>
    <row r="620" spans="1:3">
      <c r="A620" s="134"/>
      <c r="B620" s="79"/>
      <c r="C620" s="81"/>
    </row>
    <row r="621" spans="1:3">
      <c r="A621" s="134"/>
      <c r="B621" s="79"/>
      <c r="C621" s="81"/>
    </row>
    <row r="622" spans="1:3">
      <c r="A622" s="134"/>
      <c r="B622" s="79"/>
      <c r="C622" s="81"/>
    </row>
    <row r="623" spans="1:3">
      <c r="A623" s="134"/>
      <c r="B623" s="79"/>
      <c r="C623" s="81"/>
    </row>
    <row r="624" spans="1:3">
      <c r="A624" s="134"/>
      <c r="B624" s="79"/>
      <c r="C624" s="81"/>
    </row>
    <row r="625" spans="1:3">
      <c r="A625" s="134"/>
      <c r="B625" s="79"/>
      <c r="C625" s="81"/>
    </row>
    <row r="626" spans="1:3">
      <c r="A626" s="134"/>
      <c r="B626" s="79"/>
      <c r="C626" s="81"/>
    </row>
    <row r="627" spans="1:3">
      <c r="A627" s="134"/>
      <c r="B627" s="79"/>
      <c r="C627" s="81"/>
    </row>
    <row r="628" spans="1:3">
      <c r="A628" s="134"/>
      <c r="B628" s="79"/>
      <c r="C628" s="81"/>
    </row>
    <row r="629" spans="1:3">
      <c r="A629" s="134"/>
      <c r="B629" s="79"/>
      <c r="C629" s="81"/>
    </row>
    <row r="630" spans="1:3">
      <c r="A630" s="134"/>
      <c r="B630" s="79"/>
      <c r="C630" s="81"/>
    </row>
    <row r="631" spans="1:3">
      <c r="A631" s="134"/>
      <c r="B631" s="79"/>
      <c r="C631" s="81"/>
    </row>
    <row r="632" spans="1:3">
      <c r="A632" s="134"/>
      <c r="B632" s="79"/>
      <c r="C632" s="81"/>
    </row>
    <row r="633" spans="1:3">
      <c r="A633" s="134"/>
      <c r="B633" s="79"/>
      <c r="C633" s="81"/>
    </row>
    <row r="634" spans="1:3">
      <c r="A634" s="134"/>
      <c r="B634" s="79"/>
      <c r="C634" s="81"/>
    </row>
    <row r="635" spans="1:3">
      <c r="A635" s="134"/>
      <c r="B635" s="79"/>
      <c r="C635" s="81"/>
    </row>
    <row r="636" spans="1:3">
      <c r="A636" s="134"/>
      <c r="B636" s="79"/>
      <c r="C636" s="81"/>
    </row>
    <row r="637" spans="1:3">
      <c r="A637" s="134"/>
      <c r="B637" s="79"/>
      <c r="C637" s="81"/>
    </row>
    <row r="638" spans="1:3">
      <c r="A638" s="134"/>
      <c r="B638" s="79"/>
      <c r="C638" s="81"/>
    </row>
    <row r="639" spans="1:3">
      <c r="A639" s="134"/>
      <c r="B639" s="79"/>
      <c r="C639" s="81"/>
    </row>
    <row r="640" spans="1:3">
      <c r="A640" s="134"/>
      <c r="B640" s="79"/>
      <c r="C640" s="81"/>
    </row>
    <row r="641" spans="1:3">
      <c r="A641" s="134"/>
      <c r="B641" s="79"/>
      <c r="C641" s="81"/>
    </row>
    <row r="642" spans="1:3">
      <c r="A642" s="134"/>
      <c r="B642" s="79"/>
      <c r="C642" s="81"/>
    </row>
    <row r="643" spans="1:3">
      <c r="A643" s="134"/>
      <c r="B643" s="79"/>
      <c r="C643" s="81"/>
    </row>
    <row r="644" spans="1:3">
      <c r="A644" s="134"/>
      <c r="B644" s="79"/>
      <c r="C644" s="81"/>
    </row>
    <row r="645" spans="1:3">
      <c r="A645" s="134"/>
      <c r="B645" s="79"/>
      <c r="C645" s="81"/>
    </row>
    <row r="646" spans="1:3">
      <c r="A646" s="134"/>
      <c r="B646" s="79"/>
      <c r="C646" s="81"/>
    </row>
    <row r="647" spans="1:3">
      <c r="A647" s="134"/>
      <c r="B647" s="79"/>
      <c r="C647" s="81"/>
    </row>
    <row r="648" spans="1:3">
      <c r="A648" s="134"/>
      <c r="B648" s="79"/>
      <c r="C648" s="81"/>
    </row>
    <row r="649" spans="1:3">
      <c r="A649" s="134"/>
      <c r="B649" s="79"/>
      <c r="C649" s="81"/>
    </row>
    <row r="650" spans="1:3">
      <c r="A650" s="134"/>
      <c r="B650" s="79"/>
      <c r="C650" s="81"/>
    </row>
    <row r="651" spans="1:3">
      <c r="A651" s="134"/>
      <c r="B651" s="79"/>
      <c r="C651" s="81"/>
    </row>
    <row r="652" spans="1:3">
      <c r="A652" s="134"/>
      <c r="B652" s="79"/>
      <c r="C652" s="81"/>
    </row>
    <row r="653" spans="1:3">
      <c r="A653" s="134"/>
      <c r="B653" s="79"/>
      <c r="C653" s="81"/>
    </row>
    <row r="654" spans="1:3">
      <c r="A654" s="134"/>
      <c r="B654" s="79"/>
      <c r="C654" s="81"/>
    </row>
    <row r="655" spans="1:3">
      <c r="A655" s="134"/>
      <c r="B655" s="79"/>
      <c r="C655" s="81"/>
    </row>
    <row r="656" spans="1:3">
      <c r="A656" s="134"/>
      <c r="B656" s="79"/>
      <c r="C656" s="81"/>
    </row>
    <row r="657" spans="1:3">
      <c r="A657" s="134"/>
      <c r="B657" s="79"/>
      <c r="C657" s="81"/>
    </row>
    <row r="658" spans="1:3">
      <c r="A658" s="134"/>
      <c r="B658" s="79"/>
      <c r="C658" s="81"/>
    </row>
    <row r="659" spans="1:3">
      <c r="A659" s="134"/>
      <c r="B659" s="79"/>
      <c r="C659" s="81"/>
    </row>
    <row r="660" spans="1:3">
      <c r="A660" s="134"/>
      <c r="B660" s="79"/>
      <c r="C660" s="81"/>
    </row>
    <row r="661" spans="1:3">
      <c r="A661" s="134"/>
      <c r="B661" s="79"/>
      <c r="C661" s="81"/>
    </row>
    <row r="662" spans="1:3">
      <c r="A662" s="134"/>
      <c r="B662" s="79"/>
      <c r="C662" s="81"/>
    </row>
    <row r="663" spans="1:3">
      <c r="A663" s="134"/>
      <c r="B663" s="79"/>
      <c r="C663" s="81"/>
    </row>
    <row r="664" spans="1:3">
      <c r="A664" s="134"/>
      <c r="B664" s="79"/>
      <c r="C664" s="81"/>
    </row>
    <row r="665" spans="1:3">
      <c r="A665" s="134"/>
      <c r="B665" s="79"/>
      <c r="C665" s="81"/>
    </row>
    <row r="666" spans="1:3">
      <c r="A666" s="134"/>
      <c r="B666" s="79"/>
      <c r="C666" s="81"/>
    </row>
    <row r="667" spans="1:3">
      <c r="A667" s="134"/>
      <c r="B667" s="79"/>
      <c r="C667" s="81"/>
    </row>
    <row r="668" spans="1:3">
      <c r="A668" s="134"/>
      <c r="B668" s="79"/>
      <c r="C668" s="81"/>
    </row>
    <row r="669" spans="1:3">
      <c r="A669" s="134"/>
      <c r="B669" s="79"/>
      <c r="C669" s="81"/>
    </row>
    <row r="670" spans="1:3">
      <c r="A670" s="134"/>
      <c r="B670" s="79"/>
      <c r="C670" s="81"/>
    </row>
    <row r="671" spans="1:3">
      <c r="A671" s="134"/>
      <c r="B671" s="79"/>
      <c r="C671" s="81"/>
    </row>
    <row r="672" spans="1:3">
      <c r="A672" s="134"/>
      <c r="B672" s="79"/>
      <c r="C672" s="81"/>
    </row>
    <row r="673" spans="1:3">
      <c r="A673" s="134"/>
      <c r="B673" s="79"/>
      <c r="C673" s="81"/>
    </row>
    <row r="674" spans="1:3">
      <c r="A674" s="134"/>
      <c r="B674" s="79"/>
      <c r="C674" s="81"/>
    </row>
    <row r="675" spans="1:3">
      <c r="A675" s="134"/>
      <c r="B675" s="79"/>
      <c r="C675" s="81"/>
    </row>
    <row r="676" spans="1:3">
      <c r="A676" s="134"/>
      <c r="B676" s="79"/>
      <c r="C676" s="81"/>
    </row>
    <row r="677" spans="1:3">
      <c r="A677" s="134"/>
      <c r="B677" s="79"/>
      <c r="C677" s="81"/>
    </row>
    <row r="678" spans="1:3">
      <c r="A678" s="134"/>
      <c r="B678" s="79"/>
      <c r="C678" s="81"/>
    </row>
    <row r="679" spans="1:3">
      <c r="A679" s="134"/>
      <c r="B679" s="79"/>
      <c r="C679" s="81"/>
    </row>
    <row r="680" spans="1:3">
      <c r="A680" s="134"/>
      <c r="B680" s="79"/>
      <c r="C680" s="81"/>
    </row>
    <row r="681" spans="1:3">
      <c r="A681" s="134"/>
      <c r="B681" s="79"/>
      <c r="C681" s="81"/>
    </row>
    <row r="682" spans="1:3">
      <c r="A682" s="134"/>
      <c r="B682" s="79"/>
      <c r="C682" s="81"/>
    </row>
    <row r="683" spans="1:3">
      <c r="A683" s="134"/>
      <c r="B683" s="79"/>
      <c r="C683" s="81"/>
    </row>
    <row r="684" spans="1:3">
      <c r="A684" s="134"/>
      <c r="B684" s="79"/>
      <c r="C684" s="81"/>
    </row>
    <row r="685" spans="1:3">
      <c r="A685" s="134"/>
      <c r="B685" s="79"/>
      <c r="C685" s="81"/>
    </row>
    <row r="686" spans="1:3">
      <c r="A686" s="134"/>
      <c r="B686" s="79"/>
      <c r="C686" s="81"/>
    </row>
    <row r="687" spans="1:3">
      <c r="A687" s="134"/>
      <c r="B687" s="79"/>
      <c r="C687" s="81"/>
    </row>
    <row r="688" spans="1:3">
      <c r="A688" s="134"/>
      <c r="B688" s="79"/>
      <c r="C688" s="81"/>
    </row>
    <row r="689" spans="1:3">
      <c r="A689" s="134"/>
      <c r="B689" s="79"/>
      <c r="C689" s="81"/>
    </row>
    <row r="690" spans="1:3">
      <c r="A690" s="134"/>
      <c r="B690" s="79"/>
      <c r="C690" s="81"/>
    </row>
    <row r="691" spans="1:3">
      <c r="A691" s="134"/>
      <c r="B691" s="79"/>
      <c r="C691" s="81"/>
    </row>
    <row r="692" spans="1:3">
      <c r="A692" s="134"/>
      <c r="B692" s="79"/>
      <c r="C692" s="81"/>
    </row>
    <row r="693" spans="1:3">
      <c r="A693" s="134"/>
      <c r="B693" s="79"/>
      <c r="C693" s="81"/>
    </row>
    <row r="694" spans="1:3">
      <c r="A694" s="134"/>
      <c r="B694" s="79"/>
      <c r="C694" s="81"/>
    </row>
    <row r="695" spans="1:3">
      <c r="A695" s="134"/>
      <c r="B695" s="79"/>
      <c r="C695" s="81"/>
    </row>
    <row r="696" spans="1:3">
      <c r="A696" s="134"/>
      <c r="B696" s="79"/>
      <c r="C696" s="81"/>
    </row>
    <row r="697" spans="1:3">
      <c r="A697" s="134"/>
      <c r="B697" s="79"/>
      <c r="C697" s="81"/>
    </row>
    <row r="698" spans="1:3">
      <c r="A698" s="134"/>
      <c r="B698" s="79"/>
      <c r="C698" s="81"/>
    </row>
    <row r="699" spans="1:3">
      <c r="A699" s="134"/>
      <c r="B699" s="79"/>
      <c r="C699" s="81"/>
    </row>
    <row r="700" spans="1:3">
      <c r="A700" s="134"/>
      <c r="B700" s="79"/>
      <c r="C700" s="81"/>
    </row>
    <row r="701" spans="1:3">
      <c r="A701" s="134"/>
      <c r="B701" s="79"/>
      <c r="C701" s="81"/>
    </row>
    <row r="702" spans="1:3">
      <c r="A702" s="134"/>
      <c r="B702" s="79"/>
      <c r="C702" s="81"/>
    </row>
    <row r="703" spans="1:3">
      <c r="A703" s="134"/>
      <c r="B703" s="79"/>
      <c r="C703" s="81"/>
    </row>
    <row r="704" spans="1:3">
      <c r="A704" s="134"/>
      <c r="B704" s="79"/>
      <c r="C704" s="81"/>
    </row>
    <row r="705" spans="1:3">
      <c r="A705" s="134"/>
      <c r="B705" s="79"/>
      <c r="C705" s="81"/>
    </row>
    <row r="706" spans="1:3">
      <c r="A706" s="134"/>
      <c r="B706" s="79"/>
      <c r="C706" s="81"/>
    </row>
    <row r="707" spans="1:3">
      <c r="A707" s="134"/>
      <c r="B707" s="79"/>
      <c r="C707" s="81"/>
    </row>
    <row r="708" spans="1:3">
      <c r="A708" s="134"/>
      <c r="B708" s="79"/>
      <c r="C708" s="81"/>
    </row>
    <row r="709" spans="1:3">
      <c r="A709" s="134"/>
      <c r="B709" s="79"/>
      <c r="C709" s="81"/>
    </row>
    <row r="710" spans="1:3">
      <c r="A710" s="134"/>
      <c r="B710" s="79"/>
      <c r="C710" s="81"/>
    </row>
    <row r="711" spans="1:3">
      <c r="A711" s="134"/>
      <c r="B711" s="79"/>
      <c r="C711" s="81"/>
    </row>
    <row r="712" spans="1:3">
      <c r="A712" s="134"/>
      <c r="B712" s="79"/>
      <c r="C712" s="81"/>
    </row>
    <row r="713" spans="1:3">
      <c r="A713" s="134"/>
      <c r="B713" s="79"/>
      <c r="C713" s="81"/>
    </row>
    <row r="714" spans="1:3">
      <c r="A714" s="134"/>
      <c r="B714" s="79"/>
      <c r="C714" s="81"/>
    </row>
    <row r="715" spans="1:3">
      <c r="A715" s="134"/>
      <c r="B715" s="79"/>
      <c r="C715" s="81"/>
    </row>
    <row r="716" spans="1:3">
      <c r="A716" s="134"/>
      <c r="B716" s="79"/>
      <c r="C716" s="81"/>
    </row>
    <row r="717" spans="1:3">
      <c r="A717" s="134"/>
      <c r="B717" s="79"/>
      <c r="C717" s="81"/>
    </row>
    <row r="718" spans="1:3">
      <c r="A718" s="134"/>
      <c r="B718" s="79"/>
      <c r="C718" s="81"/>
    </row>
    <row r="719" spans="1:3">
      <c r="A719" s="134"/>
      <c r="B719" s="79"/>
      <c r="C719" s="81"/>
    </row>
    <row r="720" spans="1:3">
      <c r="A720" s="134"/>
      <c r="B720" s="79"/>
      <c r="C720" s="81"/>
    </row>
    <row r="721" spans="1:3">
      <c r="A721" s="134"/>
      <c r="B721" s="79"/>
      <c r="C721" s="81"/>
    </row>
    <row r="722" spans="1:3">
      <c r="A722" s="134"/>
      <c r="B722" s="79"/>
      <c r="C722" s="81"/>
    </row>
    <row r="723" spans="1:3">
      <c r="A723" s="134"/>
      <c r="B723" s="79"/>
      <c r="C723" s="81"/>
    </row>
    <row r="724" spans="1:3">
      <c r="A724" s="134"/>
      <c r="B724" s="79"/>
      <c r="C724" s="81"/>
    </row>
    <row r="725" spans="1:3">
      <c r="A725" s="134"/>
      <c r="B725" s="79"/>
      <c r="C725" s="81"/>
    </row>
    <row r="726" spans="1:3">
      <c r="A726" s="134"/>
      <c r="B726" s="79"/>
      <c r="C726" s="81"/>
    </row>
    <row r="727" spans="1:3">
      <c r="A727" s="134"/>
      <c r="B727" s="79"/>
      <c r="C727" s="81"/>
    </row>
    <row r="728" spans="1:3">
      <c r="A728" s="134"/>
      <c r="B728" s="79"/>
      <c r="C728" s="81"/>
    </row>
    <row r="729" spans="1:3">
      <c r="A729" s="134"/>
      <c r="B729" s="79"/>
      <c r="C729" s="81"/>
    </row>
    <row r="730" spans="1:3">
      <c r="A730" s="134"/>
      <c r="B730" s="79"/>
      <c r="C730" s="81"/>
    </row>
    <row r="731" spans="1:3">
      <c r="A731" s="134"/>
      <c r="B731" s="79"/>
      <c r="C731" s="81"/>
    </row>
    <row r="732" spans="1:3">
      <c r="A732" s="134"/>
      <c r="B732" s="79"/>
      <c r="C732" s="81"/>
    </row>
    <row r="733" spans="1:3">
      <c r="A733" s="134"/>
      <c r="B733" s="79"/>
      <c r="C733" s="81"/>
    </row>
    <row r="734" spans="1:3">
      <c r="A734" s="134"/>
      <c r="B734" s="79"/>
      <c r="C734" s="81"/>
    </row>
    <row r="735" spans="1:3">
      <c r="A735" s="134"/>
      <c r="B735" s="79"/>
      <c r="C735" s="81"/>
    </row>
    <row r="736" spans="1:3">
      <c r="A736" s="134"/>
      <c r="B736" s="79"/>
      <c r="C736" s="81"/>
    </row>
    <row r="737" spans="1:3">
      <c r="A737" s="134"/>
      <c r="B737" s="79"/>
      <c r="C737" s="81"/>
    </row>
    <row r="738" spans="1:3">
      <c r="A738" s="134"/>
      <c r="B738" s="79"/>
      <c r="C738" s="81"/>
    </row>
    <row r="739" spans="1:3">
      <c r="A739" s="134"/>
      <c r="B739" s="79"/>
      <c r="C739" s="81"/>
    </row>
    <row r="740" spans="1:3">
      <c r="A740" s="134"/>
      <c r="B740" s="79"/>
      <c r="C740" s="81"/>
    </row>
    <row r="741" spans="1:3">
      <c r="A741" s="134"/>
      <c r="B741" s="79"/>
      <c r="C741" s="81"/>
    </row>
    <row r="742" spans="1:3">
      <c r="A742" s="134"/>
      <c r="B742" s="79"/>
      <c r="C742" s="81"/>
    </row>
    <row r="743" spans="1:3">
      <c r="A743" s="134"/>
      <c r="B743" s="79"/>
      <c r="C743" s="81"/>
    </row>
    <row r="744" spans="1:3">
      <c r="A744" s="134"/>
      <c r="B744" s="79"/>
      <c r="C744" s="81"/>
    </row>
    <row r="745" spans="1:3">
      <c r="A745" s="134"/>
      <c r="B745" s="79"/>
      <c r="C745" s="81"/>
    </row>
    <row r="746" spans="1:3">
      <c r="A746" s="134"/>
      <c r="B746" s="79"/>
      <c r="C746" s="81"/>
    </row>
    <row r="747" spans="1:3">
      <c r="A747" s="134"/>
      <c r="B747" s="79"/>
      <c r="C747" s="81"/>
    </row>
    <row r="748" spans="1:3">
      <c r="A748" s="134"/>
      <c r="B748" s="79"/>
      <c r="C748" s="81"/>
    </row>
    <row r="749" spans="1:3">
      <c r="A749" s="134"/>
      <c r="B749" s="79"/>
      <c r="C749" s="81"/>
    </row>
    <row r="750" spans="1:3">
      <c r="A750" s="134"/>
      <c r="B750" s="79"/>
      <c r="C750" s="81"/>
    </row>
    <row r="751" spans="1:3">
      <c r="A751" s="134"/>
      <c r="B751" s="79"/>
      <c r="C751" s="81"/>
    </row>
    <row r="752" spans="1:3">
      <c r="A752" s="134"/>
      <c r="B752" s="79"/>
      <c r="C752" s="81"/>
    </row>
    <row r="753" spans="1:3">
      <c r="A753" s="134"/>
      <c r="B753" s="79"/>
      <c r="C753" s="81"/>
    </row>
    <row r="754" spans="1:3">
      <c r="A754" s="134"/>
      <c r="B754" s="79"/>
      <c r="C754" s="81"/>
    </row>
    <row r="755" spans="1:3">
      <c r="A755" s="134"/>
      <c r="B755" s="79"/>
      <c r="C755" s="81"/>
    </row>
    <row r="756" spans="1:3">
      <c r="A756" s="134"/>
      <c r="B756" s="79"/>
      <c r="C756" s="81"/>
    </row>
    <row r="757" spans="1:3">
      <c r="A757" s="134"/>
      <c r="B757" s="79"/>
      <c r="C757" s="81"/>
    </row>
    <row r="758" spans="1:3">
      <c r="A758" s="134"/>
      <c r="B758" s="79"/>
      <c r="C758" s="81"/>
    </row>
    <row r="759" spans="1:3">
      <c r="A759" s="134"/>
      <c r="B759" s="79"/>
      <c r="C759" s="81"/>
    </row>
    <row r="760" spans="1:3">
      <c r="A760" s="134"/>
      <c r="B760" s="79"/>
      <c r="C760" s="81"/>
    </row>
    <row r="761" spans="1:3">
      <c r="A761" s="134"/>
      <c r="B761" s="79"/>
      <c r="C761" s="81"/>
    </row>
    <row r="762" spans="1:3">
      <c r="A762" s="134"/>
      <c r="B762" s="79"/>
      <c r="C762" s="81"/>
    </row>
    <row r="763" spans="1:3">
      <c r="A763" s="134"/>
      <c r="B763" s="79"/>
      <c r="C763" s="81"/>
    </row>
    <row r="764" spans="1:3">
      <c r="A764" s="134"/>
      <c r="B764" s="79"/>
      <c r="C764" s="81"/>
    </row>
    <row r="765" spans="1:3">
      <c r="A765" s="134"/>
      <c r="B765" s="79"/>
      <c r="C765" s="81"/>
    </row>
    <row r="766" spans="1:3">
      <c r="A766" s="134"/>
      <c r="B766" s="79"/>
      <c r="C766" s="81"/>
    </row>
    <row r="767" spans="1:3">
      <c r="A767" s="134"/>
      <c r="B767" s="79"/>
      <c r="C767" s="81"/>
    </row>
    <row r="768" spans="1:3">
      <c r="A768" s="134"/>
      <c r="B768" s="79"/>
      <c r="C768" s="81"/>
    </row>
    <row r="769" spans="1:3">
      <c r="A769" s="134"/>
      <c r="B769" s="79"/>
      <c r="C769" s="81"/>
    </row>
    <row r="770" spans="1:3">
      <c r="A770" s="134"/>
      <c r="B770" s="79"/>
      <c r="C770" s="81"/>
    </row>
    <row r="771" spans="1:3">
      <c r="A771" s="134"/>
      <c r="B771" s="79"/>
      <c r="C771" s="81"/>
    </row>
    <row r="772" spans="1:3">
      <c r="A772" s="134"/>
      <c r="B772" s="79"/>
      <c r="C772" s="81"/>
    </row>
    <row r="773" spans="1:3">
      <c r="A773" s="134"/>
      <c r="B773" s="79"/>
      <c r="C773" s="81"/>
    </row>
    <row r="774" spans="1:3">
      <c r="A774" s="134"/>
      <c r="B774" s="79"/>
      <c r="C774" s="81"/>
    </row>
    <row r="775" spans="1:3">
      <c r="A775" s="134"/>
      <c r="B775" s="79"/>
      <c r="C775" s="81"/>
    </row>
    <row r="776" spans="1:3">
      <c r="A776" s="134"/>
      <c r="B776" s="79"/>
      <c r="C776" s="81"/>
    </row>
    <row r="777" spans="1:3">
      <c r="A777" s="134"/>
      <c r="B777" s="79"/>
      <c r="C777" s="81"/>
    </row>
    <row r="778" spans="1:3">
      <c r="A778" s="134"/>
      <c r="B778" s="79"/>
      <c r="C778" s="81"/>
    </row>
    <row r="779" spans="1:3">
      <c r="A779" s="134"/>
      <c r="B779" s="79"/>
      <c r="C779" s="81"/>
    </row>
    <row r="780" spans="1:3">
      <c r="A780" s="134"/>
      <c r="B780" s="79"/>
      <c r="C780" s="81"/>
    </row>
    <row r="781" spans="1:3">
      <c r="A781" s="134"/>
      <c r="B781" s="79"/>
      <c r="C781" s="81"/>
    </row>
    <row r="782" spans="1:3">
      <c r="A782" s="134"/>
      <c r="B782" s="79"/>
      <c r="C782" s="81"/>
    </row>
    <row r="783" spans="1:3">
      <c r="A783" s="134"/>
      <c r="B783" s="79"/>
      <c r="C783" s="81"/>
    </row>
    <row r="784" spans="1:3">
      <c r="A784" s="134"/>
      <c r="B784" s="79"/>
      <c r="C784" s="81"/>
    </row>
    <row r="785" spans="1:3">
      <c r="A785" s="134"/>
      <c r="B785" s="79"/>
      <c r="C785" s="81"/>
    </row>
    <row r="786" spans="1:3">
      <c r="A786" s="134"/>
      <c r="B786" s="79"/>
      <c r="C786" s="81"/>
    </row>
    <row r="787" spans="1:3">
      <c r="A787" s="134"/>
      <c r="B787" s="79"/>
      <c r="C787" s="81"/>
    </row>
    <row r="788" spans="1:3">
      <c r="A788" s="134"/>
      <c r="B788" s="79"/>
      <c r="C788" s="81"/>
    </row>
    <row r="789" spans="1:3">
      <c r="A789" s="134"/>
      <c r="B789" s="79"/>
      <c r="C789" s="81"/>
    </row>
    <row r="790" spans="1:3">
      <c r="A790" s="134"/>
      <c r="B790" s="79"/>
      <c r="C790" s="81"/>
    </row>
    <row r="791" spans="1:3">
      <c r="A791" s="134"/>
      <c r="B791" s="79"/>
      <c r="C791" s="81"/>
    </row>
    <row r="792" spans="1:3">
      <c r="A792" s="134"/>
      <c r="B792" s="79"/>
      <c r="C792" s="81"/>
    </row>
    <row r="793" spans="1:3">
      <c r="A793" s="134"/>
      <c r="B793" s="79"/>
      <c r="C793" s="81"/>
    </row>
    <row r="794" spans="1:3">
      <c r="A794" s="134"/>
      <c r="B794" s="79"/>
      <c r="C794" s="81"/>
    </row>
    <row r="795" spans="1:3">
      <c r="A795" s="134"/>
      <c r="B795" s="79"/>
      <c r="C795" s="81"/>
    </row>
    <row r="796" spans="1:3">
      <c r="A796" s="134"/>
      <c r="B796" s="79"/>
      <c r="C796" s="81"/>
    </row>
    <row r="797" spans="1:3">
      <c r="A797" s="134"/>
      <c r="B797" s="79"/>
      <c r="C797" s="81"/>
    </row>
    <row r="798" spans="1:3">
      <c r="A798" s="134"/>
      <c r="B798" s="79"/>
      <c r="C798" s="81"/>
    </row>
    <row r="799" spans="1:3">
      <c r="A799" s="134"/>
      <c r="B799" s="79"/>
      <c r="C799" s="81"/>
    </row>
    <row r="800" spans="1:3">
      <c r="A800" s="134"/>
      <c r="B800" s="79"/>
      <c r="C800" s="81"/>
    </row>
    <row r="801" spans="1:3">
      <c r="A801" s="134"/>
      <c r="B801" s="79"/>
      <c r="C801" s="81"/>
    </row>
    <row r="802" spans="1:3">
      <c r="A802" s="134"/>
      <c r="B802" s="79"/>
      <c r="C802" s="81"/>
    </row>
    <row r="803" spans="1:3">
      <c r="A803" s="134"/>
      <c r="B803" s="79"/>
      <c r="C803" s="81"/>
    </row>
    <row r="804" spans="1:3">
      <c r="A804" s="134"/>
      <c r="B804" s="79"/>
      <c r="C804" s="81"/>
    </row>
    <row r="805" spans="1:3">
      <c r="A805" s="134"/>
      <c r="B805" s="79"/>
      <c r="C805" s="81"/>
    </row>
    <row r="806" spans="1:3">
      <c r="A806" s="134"/>
      <c r="B806" s="79"/>
      <c r="C806" s="81"/>
    </row>
    <row r="807" spans="1:3">
      <c r="A807" s="134"/>
      <c r="B807" s="79"/>
      <c r="C807" s="81"/>
    </row>
    <row r="808" spans="1:3">
      <c r="A808" s="134"/>
      <c r="B808" s="79"/>
      <c r="C808" s="81"/>
    </row>
    <row r="809" spans="1:3">
      <c r="A809" s="134"/>
      <c r="B809" s="79"/>
      <c r="C809" s="81"/>
    </row>
    <row r="810" spans="1:3">
      <c r="A810" s="134"/>
      <c r="B810" s="79"/>
      <c r="C810" s="81"/>
    </row>
    <row r="811" spans="1:3">
      <c r="A811" s="134"/>
      <c r="B811" s="79"/>
      <c r="C811" s="81"/>
    </row>
    <row r="812" spans="1:3">
      <c r="A812" s="134"/>
      <c r="B812" s="79"/>
      <c r="C812" s="81"/>
    </row>
    <row r="813" spans="1:3">
      <c r="A813" s="134"/>
      <c r="B813" s="79"/>
      <c r="C813" s="81"/>
    </row>
    <row r="814" spans="1:3">
      <c r="A814" s="134"/>
      <c r="B814" s="79"/>
      <c r="C814" s="81"/>
    </row>
    <row r="815" spans="1:3">
      <c r="A815" s="134"/>
      <c r="B815" s="79"/>
      <c r="C815" s="81"/>
    </row>
    <row r="816" spans="1:3">
      <c r="A816" s="134"/>
      <c r="B816" s="79"/>
      <c r="C816" s="81"/>
    </row>
    <row r="817" spans="1:3">
      <c r="A817" s="134"/>
      <c r="B817" s="79"/>
      <c r="C817" s="81"/>
    </row>
    <row r="818" spans="1:3">
      <c r="A818" s="134"/>
      <c r="B818" s="79"/>
      <c r="C818" s="81"/>
    </row>
    <row r="819" spans="1:3">
      <c r="A819" s="134"/>
      <c r="B819" s="79"/>
      <c r="C819" s="81"/>
    </row>
    <row r="820" spans="1:3">
      <c r="A820" s="134"/>
      <c r="B820" s="79"/>
      <c r="C820" s="81"/>
    </row>
    <row r="821" spans="1:3">
      <c r="A821" s="134"/>
      <c r="B821" s="79"/>
      <c r="C821" s="81"/>
    </row>
    <row r="822" spans="1:3">
      <c r="A822" s="134"/>
      <c r="B822" s="79"/>
      <c r="C822" s="81"/>
    </row>
    <row r="823" spans="1:3">
      <c r="A823" s="134"/>
      <c r="B823" s="79"/>
      <c r="C823" s="81"/>
    </row>
    <row r="824" spans="1:3">
      <c r="A824" s="134"/>
      <c r="B824" s="79"/>
      <c r="C824" s="81"/>
    </row>
    <row r="825" spans="1:3">
      <c r="A825" s="134"/>
      <c r="B825" s="79"/>
      <c r="C825" s="81"/>
    </row>
    <row r="826" spans="1:3">
      <c r="A826" s="134"/>
      <c r="B826" s="79"/>
      <c r="C826" s="81"/>
    </row>
    <row r="827" spans="1:3">
      <c r="A827" s="134"/>
      <c r="B827" s="79"/>
      <c r="C827" s="81"/>
    </row>
    <row r="828" spans="1:3">
      <c r="A828" s="134"/>
      <c r="B828" s="79"/>
      <c r="C828" s="81"/>
    </row>
    <row r="829" spans="1:3">
      <c r="A829" s="134"/>
      <c r="B829" s="79"/>
      <c r="C829" s="81"/>
    </row>
    <row r="830" spans="1:3">
      <c r="A830" s="134"/>
      <c r="B830" s="79"/>
      <c r="C830" s="81"/>
    </row>
    <row r="831" spans="1:3">
      <c r="A831" s="134"/>
      <c r="B831" s="79"/>
      <c r="C831" s="81"/>
    </row>
    <row r="832" spans="1:3">
      <c r="A832" s="134"/>
      <c r="B832" s="79"/>
      <c r="C832" s="81"/>
    </row>
    <row r="833" spans="1:3">
      <c r="A833" s="134"/>
      <c r="B833" s="79"/>
      <c r="C833" s="81"/>
    </row>
    <row r="834" spans="1:3">
      <c r="A834" s="134"/>
      <c r="B834" s="79"/>
      <c r="C834" s="81"/>
    </row>
    <row r="835" spans="1:3">
      <c r="A835" s="134"/>
      <c r="B835" s="79"/>
      <c r="C835" s="81"/>
    </row>
    <row r="836" spans="1:3">
      <c r="A836" s="134"/>
      <c r="B836" s="79"/>
      <c r="C836" s="81"/>
    </row>
    <row r="837" spans="1:3">
      <c r="A837" s="134"/>
      <c r="B837" s="79"/>
      <c r="C837" s="81"/>
    </row>
    <row r="838" spans="1:3">
      <c r="A838" s="134"/>
      <c r="B838" s="79"/>
      <c r="C838" s="81"/>
    </row>
    <row r="839" spans="1:3">
      <c r="A839" s="134"/>
      <c r="B839" s="79"/>
      <c r="C839" s="81"/>
    </row>
    <row r="840" spans="1:3">
      <c r="A840" s="134"/>
      <c r="B840" s="79"/>
      <c r="C840" s="81"/>
    </row>
    <row r="841" spans="1:3">
      <c r="A841" s="134"/>
      <c r="B841" s="79"/>
      <c r="C841" s="81"/>
    </row>
    <row r="842" spans="1:3">
      <c r="A842" s="134"/>
      <c r="B842" s="79"/>
      <c r="C842" s="81"/>
    </row>
    <row r="843" spans="1:3">
      <c r="A843" s="134"/>
      <c r="B843" s="79"/>
      <c r="C843" s="81"/>
    </row>
    <row r="844" spans="1:3">
      <c r="A844" s="134"/>
      <c r="B844" s="79"/>
      <c r="C844" s="81"/>
    </row>
    <row r="845" spans="1:3">
      <c r="A845" s="134"/>
      <c r="B845" s="79"/>
      <c r="C845" s="81"/>
    </row>
    <row r="846" spans="1:3">
      <c r="A846" s="134"/>
      <c r="B846" s="79"/>
      <c r="C846" s="81"/>
    </row>
    <row r="847" spans="1:3">
      <c r="A847" s="134"/>
      <c r="B847" s="79"/>
      <c r="C847" s="81"/>
    </row>
    <row r="848" spans="1:3">
      <c r="A848" s="134"/>
      <c r="B848" s="79"/>
      <c r="C848" s="81"/>
    </row>
    <row r="849" spans="1:3">
      <c r="A849" s="134"/>
      <c r="B849" s="79"/>
      <c r="C849" s="81"/>
    </row>
    <row r="850" spans="1:3">
      <c r="A850" s="134"/>
      <c r="B850" s="79"/>
      <c r="C850" s="81"/>
    </row>
    <row r="851" spans="1:3">
      <c r="A851" s="134"/>
      <c r="B851" s="79"/>
      <c r="C851" s="81"/>
    </row>
    <row r="852" spans="1:3">
      <c r="A852" s="134"/>
      <c r="B852" s="79"/>
      <c r="C852" s="81"/>
    </row>
    <row r="853" spans="1:3">
      <c r="A853" s="134"/>
      <c r="B853" s="79"/>
      <c r="C853" s="81"/>
    </row>
    <row r="854" spans="1:3">
      <c r="A854" s="134"/>
      <c r="B854" s="79"/>
      <c r="C854" s="81"/>
    </row>
    <row r="855" spans="1:3">
      <c r="A855" s="134"/>
      <c r="B855" s="79"/>
      <c r="C855" s="81"/>
    </row>
    <row r="856" spans="1:3">
      <c r="A856" s="134"/>
      <c r="B856" s="79"/>
      <c r="C856" s="81"/>
    </row>
    <row r="857" spans="1:3">
      <c r="A857" s="134"/>
      <c r="B857" s="79"/>
      <c r="C857" s="81"/>
    </row>
    <row r="858" spans="1:3">
      <c r="A858" s="134"/>
      <c r="B858" s="79"/>
      <c r="C858" s="81"/>
    </row>
    <row r="859" spans="1:3">
      <c r="A859" s="134"/>
      <c r="B859" s="79"/>
      <c r="C859" s="81"/>
    </row>
    <row r="860" spans="1:3">
      <c r="A860" s="134"/>
      <c r="B860" s="79"/>
      <c r="C860" s="81"/>
    </row>
    <row r="861" spans="1:3">
      <c r="A861" s="134"/>
      <c r="B861" s="79"/>
      <c r="C861" s="81"/>
    </row>
    <row r="862" spans="1:3">
      <c r="A862" s="134"/>
      <c r="B862" s="79"/>
      <c r="C862" s="81"/>
    </row>
    <row r="863" spans="1:3">
      <c r="A863" s="134"/>
      <c r="B863" s="79"/>
      <c r="C863" s="81"/>
    </row>
    <row r="864" spans="1:3">
      <c r="A864" s="134"/>
      <c r="B864" s="79"/>
      <c r="C864" s="81"/>
    </row>
    <row r="865" spans="1:3">
      <c r="A865" s="134"/>
      <c r="B865" s="79"/>
      <c r="C865" s="81"/>
    </row>
    <row r="866" spans="1:3">
      <c r="A866" s="134"/>
      <c r="B866" s="79"/>
      <c r="C866" s="81"/>
    </row>
    <row r="867" spans="1:3">
      <c r="A867" s="134"/>
      <c r="B867" s="79"/>
      <c r="C867" s="81"/>
    </row>
    <row r="868" spans="1:3">
      <c r="A868" s="134"/>
      <c r="B868" s="79"/>
      <c r="C868" s="81"/>
    </row>
    <row r="869" spans="1:3">
      <c r="A869" s="134"/>
      <c r="B869" s="79"/>
      <c r="C869" s="81"/>
    </row>
    <row r="870" spans="1:3">
      <c r="A870" s="134"/>
      <c r="B870" s="79"/>
      <c r="C870" s="81"/>
    </row>
    <row r="871" spans="1:3">
      <c r="A871" s="134"/>
      <c r="B871" s="79"/>
      <c r="C871" s="81"/>
    </row>
    <row r="872" spans="1:3">
      <c r="A872" s="134"/>
      <c r="B872" s="79"/>
      <c r="C872" s="81"/>
    </row>
    <row r="873" spans="1:3">
      <c r="A873" s="134"/>
      <c r="B873" s="79"/>
      <c r="C873" s="81"/>
    </row>
    <row r="874" spans="1:3">
      <c r="A874" s="134"/>
      <c r="B874" s="79"/>
      <c r="C874" s="81"/>
    </row>
    <row r="875" spans="1:3">
      <c r="A875" s="134"/>
      <c r="B875" s="79"/>
      <c r="C875" s="81"/>
    </row>
    <row r="876" spans="1:3">
      <c r="A876" s="134"/>
      <c r="B876" s="79"/>
      <c r="C876" s="81"/>
    </row>
    <row r="877" spans="1:3">
      <c r="A877" s="134"/>
      <c r="B877" s="79"/>
      <c r="C877" s="81"/>
    </row>
    <row r="878" spans="1:3">
      <c r="A878" s="134"/>
      <c r="B878" s="79"/>
      <c r="C878" s="81"/>
    </row>
    <row r="879" spans="1:3">
      <c r="A879" s="134"/>
      <c r="B879" s="79"/>
      <c r="C879" s="81"/>
    </row>
    <row r="880" spans="1:3">
      <c r="A880" s="134"/>
      <c r="B880" s="79"/>
      <c r="C880" s="81"/>
    </row>
    <row r="881" spans="1:3">
      <c r="A881" s="134"/>
      <c r="B881" s="79"/>
      <c r="C881" s="81"/>
    </row>
    <row r="882" spans="1:3">
      <c r="A882" s="134"/>
      <c r="B882" s="79"/>
      <c r="C882" s="81"/>
    </row>
    <row r="883" spans="1:3">
      <c r="A883" s="134"/>
      <c r="B883" s="79"/>
      <c r="C883" s="81"/>
    </row>
    <row r="884" spans="1:3">
      <c r="A884" s="134"/>
      <c r="B884" s="79"/>
      <c r="C884" s="81"/>
    </row>
    <row r="885" spans="1:3">
      <c r="A885" s="134"/>
      <c r="B885" s="79"/>
      <c r="C885" s="81"/>
    </row>
    <row r="886" spans="1:3">
      <c r="A886" s="134"/>
      <c r="B886" s="79"/>
      <c r="C886" s="81"/>
    </row>
    <row r="887" spans="1:3">
      <c r="A887" s="134"/>
      <c r="B887" s="79"/>
      <c r="C887" s="81"/>
    </row>
    <row r="888" spans="1:3">
      <c r="A888" s="134"/>
      <c r="B888" s="79"/>
      <c r="C888" s="81"/>
    </row>
    <row r="889" spans="1:3">
      <c r="A889" s="134"/>
      <c r="B889" s="79"/>
      <c r="C889" s="81"/>
    </row>
    <row r="890" spans="1:3">
      <c r="A890" s="134"/>
      <c r="B890" s="79"/>
      <c r="C890" s="81"/>
    </row>
    <row r="891" spans="1:3">
      <c r="A891" s="134"/>
      <c r="B891" s="79"/>
      <c r="C891" s="81"/>
    </row>
    <row r="892" spans="1:3">
      <c r="A892" s="134"/>
      <c r="B892" s="79"/>
      <c r="C892" s="81"/>
    </row>
    <row r="893" spans="1:3">
      <c r="A893" s="134"/>
      <c r="B893" s="79"/>
      <c r="C893" s="81"/>
    </row>
    <row r="894" spans="1:3">
      <c r="A894" s="134"/>
      <c r="B894" s="79"/>
      <c r="C894" s="81"/>
    </row>
    <row r="895" spans="1:3">
      <c r="A895" s="134"/>
      <c r="B895" s="79"/>
      <c r="C895" s="81"/>
    </row>
    <row r="896" spans="1:3">
      <c r="A896" s="134"/>
      <c r="B896" s="79"/>
      <c r="C896" s="81"/>
    </row>
    <row r="897" spans="1:3">
      <c r="A897" s="134"/>
      <c r="B897" s="79"/>
      <c r="C897" s="81"/>
    </row>
    <row r="898" spans="1:3">
      <c r="A898" s="134"/>
      <c r="B898" s="79"/>
      <c r="C898" s="81"/>
    </row>
    <row r="899" spans="1:3">
      <c r="A899" s="134"/>
      <c r="B899" s="79"/>
      <c r="C899" s="81"/>
    </row>
    <row r="900" spans="1:3">
      <c r="A900" s="134"/>
      <c r="B900" s="79"/>
      <c r="C900" s="81"/>
    </row>
    <row r="901" spans="1:3">
      <c r="A901" s="134"/>
      <c r="B901" s="79"/>
      <c r="C901" s="81"/>
    </row>
    <row r="902" spans="1:3">
      <c r="A902" s="134"/>
      <c r="B902" s="79"/>
      <c r="C902" s="81"/>
    </row>
    <row r="903" spans="1:3">
      <c r="A903" s="134"/>
      <c r="B903" s="79"/>
      <c r="C903" s="81"/>
    </row>
    <row r="904" spans="1:3">
      <c r="A904" s="134"/>
      <c r="B904" s="79"/>
      <c r="C904" s="81"/>
    </row>
    <row r="905" spans="1:3">
      <c r="A905" s="134"/>
      <c r="B905" s="79"/>
      <c r="C905" s="81"/>
    </row>
    <row r="906" spans="1:3">
      <c r="A906" s="134"/>
      <c r="B906" s="79"/>
      <c r="C906" s="81"/>
    </row>
    <row r="907" spans="1:3">
      <c r="A907" s="134"/>
      <c r="B907" s="79"/>
      <c r="C907" s="81"/>
    </row>
    <row r="908" spans="1:3">
      <c r="A908" s="134"/>
      <c r="B908" s="79"/>
      <c r="C908" s="81"/>
    </row>
    <row r="909" spans="1:3">
      <c r="A909" s="134"/>
      <c r="B909" s="79"/>
      <c r="C909" s="81"/>
    </row>
    <row r="910" spans="1:3">
      <c r="A910" s="134"/>
      <c r="B910" s="79"/>
      <c r="C910" s="81"/>
    </row>
    <row r="911" spans="1:3">
      <c r="A911" s="134"/>
      <c r="B911" s="79"/>
      <c r="C911" s="81"/>
    </row>
    <row r="912" spans="1:3">
      <c r="A912" s="134"/>
      <c r="B912" s="79"/>
      <c r="C912" s="81"/>
    </row>
    <row r="913" spans="1:3">
      <c r="A913" s="134"/>
      <c r="B913" s="79"/>
      <c r="C913" s="81"/>
    </row>
    <row r="914" spans="1:3">
      <c r="A914" s="134"/>
      <c r="B914" s="79"/>
      <c r="C914" s="81"/>
    </row>
    <row r="915" spans="1:3">
      <c r="A915" s="134"/>
      <c r="B915" s="79"/>
      <c r="C915" s="81"/>
    </row>
    <row r="916" spans="1:3">
      <c r="A916" s="134"/>
      <c r="B916" s="79"/>
      <c r="C916" s="81"/>
    </row>
    <row r="917" spans="1:3">
      <c r="A917" s="134"/>
      <c r="B917" s="79"/>
      <c r="C917" s="81"/>
    </row>
    <row r="918" spans="1:3">
      <c r="A918" s="134"/>
      <c r="B918" s="79"/>
      <c r="C918" s="81"/>
    </row>
    <row r="919" spans="1:3">
      <c r="A919" s="134"/>
      <c r="B919" s="79"/>
      <c r="C919" s="81"/>
    </row>
    <row r="920" spans="1:3">
      <c r="A920" s="134"/>
      <c r="B920" s="79"/>
      <c r="C920" s="81"/>
    </row>
    <row r="921" spans="1:3">
      <c r="A921" s="134"/>
      <c r="B921" s="79"/>
      <c r="C921" s="81"/>
    </row>
    <row r="922" spans="1:3">
      <c r="A922" s="134"/>
      <c r="B922" s="79"/>
      <c r="C922" s="81"/>
    </row>
    <row r="923" spans="1:3">
      <c r="A923" s="134"/>
      <c r="B923" s="79"/>
      <c r="C923" s="81"/>
    </row>
    <row r="924" spans="1:3">
      <c r="A924" s="134"/>
      <c r="B924" s="79"/>
      <c r="C924" s="81"/>
    </row>
    <row r="925" spans="1:3">
      <c r="A925" s="134"/>
      <c r="B925" s="79"/>
      <c r="C925" s="81"/>
    </row>
    <row r="926" spans="1:3">
      <c r="A926" s="134"/>
      <c r="B926" s="79"/>
      <c r="C926" s="81"/>
    </row>
    <row r="927" spans="1:3">
      <c r="A927" s="134"/>
      <c r="B927" s="79"/>
      <c r="C927" s="81"/>
    </row>
    <row r="928" spans="1:3">
      <c r="A928" s="134"/>
      <c r="B928" s="79"/>
      <c r="C928" s="81"/>
    </row>
    <row r="929" spans="1:3">
      <c r="A929" s="134"/>
      <c r="B929" s="79"/>
      <c r="C929" s="81"/>
    </row>
    <row r="930" spans="1:3">
      <c r="A930" s="134"/>
      <c r="B930" s="79"/>
      <c r="C930" s="81"/>
    </row>
    <row r="931" spans="1:3">
      <c r="A931" s="134"/>
      <c r="B931" s="79"/>
      <c r="C931" s="81"/>
    </row>
    <row r="932" spans="1:3">
      <c r="A932" s="134"/>
      <c r="B932" s="79"/>
      <c r="C932" s="81"/>
    </row>
    <row r="933" spans="1:3">
      <c r="A933" s="134"/>
      <c r="B933" s="79"/>
      <c r="C933" s="81"/>
    </row>
    <row r="934" spans="1:3">
      <c r="A934" s="134"/>
      <c r="B934" s="79"/>
      <c r="C934" s="81"/>
    </row>
    <row r="935" spans="1:3">
      <c r="A935" s="134"/>
      <c r="B935" s="79"/>
      <c r="C935" s="81"/>
    </row>
    <row r="936" spans="1:3">
      <c r="A936" s="134"/>
      <c r="B936" s="79"/>
      <c r="C936" s="81"/>
    </row>
    <row r="937" spans="1:3">
      <c r="A937" s="134"/>
      <c r="B937" s="79"/>
      <c r="C937" s="81"/>
    </row>
    <row r="938" spans="1:3">
      <c r="A938" s="134"/>
      <c r="B938" s="79"/>
      <c r="C938" s="81"/>
    </row>
    <row r="939" spans="1:3">
      <c r="A939" s="134"/>
      <c r="B939" s="79"/>
      <c r="C939" s="81"/>
    </row>
    <row r="940" spans="1:3">
      <c r="A940" s="134"/>
      <c r="B940" s="79"/>
      <c r="C940" s="81"/>
    </row>
    <row r="941" spans="1:3">
      <c r="A941" s="134"/>
      <c r="B941" s="79"/>
      <c r="C941" s="81"/>
    </row>
    <row r="942" spans="1:3">
      <c r="A942" s="134"/>
      <c r="B942" s="79"/>
      <c r="C942" s="81"/>
    </row>
    <row r="943" spans="1:3">
      <c r="A943" s="134"/>
      <c r="B943" s="79"/>
      <c r="C943" s="81"/>
    </row>
    <row r="944" spans="1:3">
      <c r="A944" s="134"/>
      <c r="B944" s="79"/>
      <c r="C944" s="81"/>
    </row>
    <row r="945" spans="1:3">
      <c r="A945" s="134"/>
      <c r="B945" s="79"/>
      <c r="C945" s="81"/>
    </row>
    <row r="946" spans="1:3">
      <c r="A946" s="134"/>
      <c r="B946" s="79"/>
      <c r="C946" s="81"/>
    </row>
    <row r="947" spans="1:3">
      <c r="A947" s="134"/>
      <c r="B947" s="79"/>
      <c r="C947" s="81"/>
    </row>
    <row r="948" spans="1:3">
      <c r="A948" s="134"/>
      <c r="B948" s="79"/>
      <c r="C948" s="81"/>
    </row>
    <row r="949" spans="1:3">
      <c r="A949" s="134"/>
      <c r="B949" s="79"/>
      <c r="C949" s="81"/>
    </row>
    <row r="950" spans="1:3">
      <c r="A950" s="134"/>
      <c r="B950" s="79"/>
      <c r="C950" s="81"/>
    </row>
    <row r="951" spans="1:3">
      <c r="A951" s="134"/>
      <c r="B951" s="79"/>
      <c r="C951" s="81"/>
    </row>
    <row r="952" spans="1:3">
      <c r="A952" s="134"/>
      <c r="B952" s="79"/>
      <c r="C952" s="81"/>
    </row>
    <row r="953" spans="1:3">
      <c r="A953" s="134"/>
      <c r="B953" s="79"/>
      <c r="C953" s="81"/>
    </row>
    <row r="954" spans="1:3">
      <c r="A954" s="134"/>
      <c r="B954" s="79"/>
      <c r="C954" s="81"/>
    </row>
    <row r="955" spans="1:3">
      <c r="A955" s="134"/>
      <c r="B955" s="79"/>
      <c r="C955" s="81"/>
    </row>
    <row r="956" spans="1:3">
      <c r="A956" s="134"/>
      <c r="B956" s="79"/>
      <c r="C956" s="81"/>
    </row>
    <row r="957" spans="1:3">
      <c r="A957" s="134"/>
      <c r="B957" s="79"/>
      <c r="C957" s="81"/>
    </row>
    <row r="958" spans="1:3">
      <c r="A958" s="134"/>
      <c r="B958" s="79"/>
      <c r="C958" s="81"/>
    </row>
    <row r="959" spans="1:3">
      <c r="A959" s="134"/>
      <c r="B959" s="79"/>
      <c r="C959" s="81"/>
    </row>
    <row r="960" spans="1:3">
      <c r="A960" s="134"/>
      <c r="B960" s="79"/>
      <c r="C960" s="81"/>
    </row>
    <row r="961" spans="1:3">
      <c r="A961" s="134"/>
      <c r="B961" s="79"/>
      <c r="C961" s="81"/>
    </row>
    <row r="962" spans="1:3">
      <c r="A962" s="134"/>
      <c r="B962" s="79"/>
      <c r="C962" s="81"/>
    </row>
    <row r="963" spans="1:3">
      <c r="A963" s="134"/>
      <c r="B963" s="79"/>
      <c r="C963" s="81"/>
    </row>
    <row r="964" spans="1:3">
      <c r="A964" s="134"/>
      <c r="B964" s="79"/>
      <c r="C964" s="81"/>
    </row>
    <row r="965" spans="1:3">
      <c r="A965" s="134"/>
      <c r="B965" s="79"/>
      <c r="C965" s="81"/>
    </row>
    <row r="966" spans="1:3">
      <c r="A966" s="134"/>
      <c r="B966" s="79"/>
      <c r="C966" s="81"/>
    </row>
    <row r="967" spans="1:3">
      <c r="A967" s="134"/>
      <c r="B967" s="79"/>
      <c r="C967" s="81"/>
    </row>
    <row r="968" spans="1:3">
      <c r="A968" s="134"/>
      <c r="B968" s="79"/>
      <c r="C968" s="81"/>
    </row>
    <row r="969" spans="1:3">
      <c r="A969" s="134"/>
      <c r="B969" s="79"/>
      <c r="C969" s="81"/>
    </row>
    <row r="970" spans="1:3">
      <c r="A970" s="134"/>
      <c r="B970" s="79"/>
      <c r="C970" s="81"/>
    </row>
    <row r="971" spans="1:3">
      <c r="A971" s="134"/>
      <c r="B971" s="79"/>
      <c r="C971" s="81"/>
    </row>
    <row r="972" spans="1:3">
      <c r="A972" s="134"/>
      <c r="B972" s="79"/>
      <c r="C972" s="81"/>
    </row>
    <row r="973" spans="1:3">
      <c r="A973" s="134"/>
      <c r="B973" s="79"/>
      <c r="C973" s="81"/>
    </row>
    <row r="974" spans="1:3">
      <c r="A974" s="134"/>
      <c r="B974" s="79"/>
      <c r="C974" s="81"/>
    </row>
    <row r="975" spans="1:3">
      <c r="A975" s="134"/>
      <c r="B975" s="79"/>
      <c r="C975" s="81"/>
    </row>
    <row r="976" spans="1:3">
      <c r="A976" s="134"/>
      <c r="B976" s="79"/>
      <c r="C976" s="81"/>
    </row>
    <row r="977" spans="1:3">
      <c r="A977" s="134"/>
      <c r="B977" s="79"/>
      <c r="C977" s="81"/>
    </row>
    <row r="978" spans="1:3">
      <c r="A978" s="134"/>
      <c r="B978" s="79"/>
      <c r="C978" s="81"/>
    </row>
    <row r="979" spans="1:3">
      <c r="A979" s="134"/>
      <c r="B979" s="79"/>
      <c r="C979" s="81"/>
    </row>
    <row r="980" spans="1:3">
      <c r="A980" s="134"/>
      <c r="B980" s="79"/>
      <c r="C980" s="81"/>
    </row>
    <row r="981" spans="1:3">
      <c r="A981" s="134"/>
      <c r="B981" s="79"/>
      <c r="C981" s="81"/>
    </row>
    <row r="982" spans="1:3">
      <c r="A982" s="134"/>
      <c r="B982" s="79"/>
      <c r="C982" s="81"/>
    </row>
    <row r="983" spans="1:3">
      <c r="A983" s="134"/>
      <c r="B983" s="79"/>
      <c r="C983" s="81"/>
    </row>
    <row r="984" spans="1:3">
      <c r="A984" s="134"/>
      <c r="B984" s="79"/>
      <c r="C984" s="81"/>
    </row>
    <row r="985" spans="1:3">
      <c r="A985" s="134"/>
      <c r="B985" s="79"/>
      <c r="C985" s="81"/>
    </row>
    <row r="986" spans="1:3">
      <c r="A986" s="134"/>
      <c r="B986" s="79"/>
      <c r="C986" s="81"/>
    </row>
    <row r="987" spans="1:3">
      <c r="A987" s="134"/>
      <c r="B987" s="79"/>
      <c r="C987" s="81"/>
    </row>
    <row r="988" spans="1:3">
      <c r="A988" s="134"/>
      <c r="B988" s="79"/>
      <c r="C988" s="81"/>
    </row>
    <row r="989" spans="1:3">
      <c r="A989" s="134"/>
      <c r="B989" s="79"/>
      <c r="C989" s="81"/>
    </row>
    <row r="990" spans="1:3">
      <c r="A990" s="134"/>
      <c r="B990" s="79"/>
      <c r="C990" s="81"/>
    </row>
    <row r="991" spans="1:3">
      <c r="A991" s="134"/>
      <c r="B991" s="79"/>
      <c r="C991" s="81"/>
    </row>
    <row r="992" spans="1:3">
      <c r="A992" s="134"/>
      <c r="B992" s="79"/>
      <c r="C992" s="81"/>
    </row>
    <row r="993" spans="1:3">
      <c r="A993" s="134"/>
      <c r="B993" s="79"/>
      <c r="C993" s="81"/>
    </row>
    <row r="994" spans="1:3">
      <c r="A994" s="134"/>
      <c r="B994" s="79"/>
      <c r="C994" s="81"/>
    </row>
    <row r="995" spans="1:3">
      <c r="A995" s="134"/>
      <c r="B995" s="79"/>
      <c r="C995" s="81"/>
    </row>
    <row r="996" spans="1:3">
      <c r="A996" s="134"/>
      <c r="B996" s="79"/>
      <c r="C996" s="81"/>
    </row>
    <row r="997" spans="1:3">
      <c r="A997" s="134"/>
      <c r="B997" s="79"/>
      <c r="C997" s="81"/>
    </row>
    <row r="998" spans="1:3">
      <c r="A998" s="134"/>
      <c r="B998" s="79"/>
      <c r="C998" s="81"/>
    </row>
    <row r="999" spans="1:3">
      <c r="A999" s="134"/>
      <c r="B999" s="79"/>
      <c r="C999" s="81"/>
    </row>
    <row r="1000" spans="1:3">
      <c r="A1000" s="134"/>
      <c r="B1000" s="79"/>
      <c r="C1000" s="81"/>
    </row>
    <row r="1001" spans="1:3">
      <c r="A1001" s="134"/>
      <c r="B1001" s="79"/>
      <c r="C1001" s="81"/>
    </row>
    <row r="1002" spans="1:3">
      <c r="A1002" s="134"/>
      <c r="B1002" s="79"/>
      <c r="C1002" s="81"/>
    </row>
    <row r="1003" spans="1:3">
      <c r="A1003" s="134"/>
      <c r="B1003" s="79"/>
      <c r="C1003" s="81"/>
    </row>
    <row r="1004" spans="1:3">
      <c r="A1004" s="134"/>
      <c r="B1004" s="79"/>
      <c r="C1004" s="81"/>
    </row>
    <row r="1005" spans="1:3">
      <c r="A1005" s="134"/>
      <c r="B1005" s="79"/>
      <c r="C1005" s="81"/>
    </row>
    <row r="1006" spans="1:3">
      <c r="A1006" s="134"/>
      <c r="B1006" s="79"/>
      <c r="C1006" s="81"/>
    </row>
    <row r="1007" spans="1:3">
      <c r="A1007" s="134"/>
      <c r="B1007" s="79"/>
      <c r="C1007" s="81"/>
    </row>
    <row r="1008" spans="1:3">
      <c r="A1008" s="134"/>
      <c r="B1008" s="79"/>
      <c r="C1008" s="81"/>
    </row>
    <row r="1009" spans="1:3">
      <c r="A1009" s="134"/>
      <c r="B1009" s="79"/>
      <c r="C1009" s="81"/>
    </row>
    <row r="1010" spans="1:3">
      <c r="A1010" s="134"/>
      <c r="B1010" s="79"/>
      <c r="C1010" s="81"/>
    </row>
    <row r="1011" spans="1:3">
      <c r="A1011" s="134"/>
      <c r="B1011" s="79"/>
      <c r="C1011" s="81"/>
    </row>
    <row r="1012" spans="1:3">
      <c r="A1012" s="134"/>
      <c r="B1012" s="79"/>
      <c r="C1012" s="81"/>
    </row>
    <row r="1013" spans="1:3">
      <c r="A1013" s="134"/>
      <c r="B1013" s="79"/>
      <c r="C1013" s="81"/>
    </row>
    <row r="1014" spans="1:3">
      <c r="A1014" s="134"/>
      <c r="B1014" s="79"/>
      <c r="C1014" s="81"/>
    </row>
    <row r="1015" spans="1:3">
      <c r="A1015" s="134"/>
      <c r="B1015" s="79"/>
      <c r="C1015" s="81"/>
    </row>
    <row r="1016" spans="1:3">
      <c r="A1016" s="134"/>
      <c r="B1016" s="79"/>
      <c r="C1016" s="81"/>
    </row>
    <row r="1017" spans="1:3">
      <c r="A1017" s="134"/>
      <c r="B1017" s="79"/>
      <c r="C1017" s="81"/>
    </row>
    <row r="1018" spans="1:3">
      <c r="A1018" s="134"/>
      <c r="B1018" s="79"/>
      <c r="C1018" s="81"/>
    </row>
    <row r="1019" spans="1:3">
      <c r="A1019" s="134"/>
      <c r="B1019" s="79"/>
      <c r="C1019" s="81"/>
    </row>
    <row r="1020" spans="1:3">
      <c r="A1020" s="134"/>
      <c r="B1020" s="79"/>
      <c r="C1020" s="81"/>
    </row>
    <row r="1021" spans="1:3">
      <c r="A1021" s="134"/>
      <c r="B1021" s="79"/>
      <c r="C1021" s="81"/>
    </row>
    <row r="1022" spans="1:3">
      <c r="A1022" s="134"/>
      <c r="B1022" s="79"/>
      <c r="C1022" s="81"/>
    </row>
    <row r="1023" spans="1:3">
      <c r="A1023" s="134"/>
      <c r="B1023" s="79"/>
      <c r="C1023" s="81"/>
    </row>
    <row r="1024" spans="1:3">
      <c r="A1024" s="134"/>
      <c r="B1024" s="79"/>
      <c r="C1024" s="81"/>
    </row>
    <row r="1025" spans="1:3">
      <c r="A1025" s="134"/>
      <c r="B1025" s="79"/>
      <c r="C1025" s="81"/>
    </row>
    <row r="1026" spans="1:3">
      <c r="A1026" s="134"/>
      <c r="B1026" s="79"/>
      <c r="C1026" s="81"/>
    </row>
    <row r="1027" spans="1:3">
      <c r="A1027" s="134"/>
      <c r="B1027" s="79"/>
      <c r="C1027" s="81"/>
    </row>
    <row r="1028" spans="1:3">
      <c r="A1028" s="134"/>
      <c r="B1028" s="79"/>
      <c r="C1028" s="81"/>
    </row>
    <row r="1029" spans="1:3">
      <c r="A1029" s="134"/>
      <c r="B1029" s="79"/>
      <c r="C1029" s="81"/>
    </row>
    <row r="1030" spans="1:3">
      <c r="A1030" s="134"/>
      <c r="B1030" s="79"/>
      <c r="C1030" s="81"/>
    </row>
    <row r="1031" spans="1:3">
      <c r="A1031" s="134"/>
      <c r="B1031" s="79"/>
      <c r="C1031" s="81"/>
    </row>
    <row r="1032" spans="1:3">
      <c r="A1032" s="134"/>
      <c r="B1032" s="79"/>
      <c r="C1032" s="81"/>
    </row>
    <row r="1033" spans="1:3">
      <c r="A1033" s="134"/>
      <c r="B1033" s="79"/>
      <c r="C1033" s="81"/>
    </row>
    <row r="1034" spans="1:3">
      <c r="A1034" s="134"/>
      <c r="B1034" s="79"/>
      <c r="C1034" s="81"/>
    </row>
    <row r="1035" spans="1:3">
      <c r="A1035" s="134"/>
      <c r="B1035" s="79"/>
      <c r="C1035" s="81"/>
    </row>
    <row r="1036" spans="1:3">
      <c r="A1036" s="134"/>
      <c r="B1036" s="79"/>
      <c r="C1036" s="81"/>
    </row>
    <row r="1037" spans="1:3">
      <c r="A1037" s="134"/>
      <c r="B1037" s="79"/>
      <c r="C1037" s="81"/>
    </row>
    <row r="1038" spans="1:3">
      <c r="A1038" s="134"/>
      <c r="B1038" s="79"/>
      <c r="C1038" s="81"/>
    </row>
    <row r="1039" spans="1:3">
      <c r="A1039" s="134"/>
      <c r="B1039" s="79"/>
      <c r="C1039" s="81"/>
    </row>
    <row r="1040" spans="1:3">
      <c r="A1040" s="134"/>
      <c r="B1040" s="79"/>
      <c r="C1040" s="81"/>
    </row>
    <row r="1041" spans="1:3">
      <c r="A1041" s="134"/>
      <c r="B1041" s="79"/>
      <c r="C1041" s="81"/>
    </row>
    <row r="1042" spans="1:3">
      <c r="A1042" s="134"/>
      <c r="B1042" s="79"/>
      <c r="C1042" s="81"/>
    </row>
    <row r="1043" spans="1:3">
      <c r="A1043" s="134"/>
      <c r="B1043" s="79"/>
      <c r="C1043" s="81"/>
    </row>
    <row r="1044" spans="1:3">
      <c r="A1044" s="134"/>
      <c r="B1044" s="79"/>
      <c r="C1044" s="81"/>
    </row>
    <row r="1045" spans="1:3">
      <c r="A1045" s="134"/>
      <c r="B1045" s="79"/>
      <c r="C1045" s="81"/>
    </row>
    <row r="1046" spans="1:3">
      <c r="A1046" s="134"/>
      <c r="B1046" s="79"/>
      <c r="C1046" s="81"/>
    </row>
    <row r="1047" spans="1:3">
      <c r="A1047" s="134"/>
      <c r="B1047" s="79"/>
      <c r="C1047" s="81"/>
    </row>
    <row r="1048" spans="1:3">
      <c r="A1048" s="134"/>
      <c r="B1048" s="79"/>
      <c r="C1048" s="81"/>
    </row>
    <row r="1049" spans="1:3">
      <c r="A1049" s="134"/>
      <c r="B1049" s="79"/>
      <c r="C1049" s="81"/>
    </row>
    <row r="1050" spans="1:3">
      <c r="A1050" s="134"/>
      <c r="B1050" s="79"/>
      <c r="C1050" s="81"/>
    </row>
    <row r="1051" spans="1:3">
      <c r="A1051" s="134"/>
      <c r="B1051" s="79"/>
      <c r="C1051" s="81"/>
    </row>
    <row r="1052" spans="1:3">
      <c r="A1052" s="134"/>
      <c r="B1052" s="79"/>
      <c r="C1052" s="81"/>
    </row>
    <row r="1053" spans="1:3">
      <c r="A1053" s="134"/>
      <c r="B1053" s="79"/>
      <c r="C1053" s="81"/>
    </row>
    <row r="1054" spans="1:3">
      <c r="A1054" s="134"/>
      <c r="B1054" s="79"/>
      <c r="C1054" s="81"/>
    </row>
    <row r="1055" spans="1:3">
      <c r="A1055" s="134"/>
      <c r="B1055" s="79"/>
      <c r="C1055" s="81"/>
    </row>
    <row r="1056" spans="1:3">
      <c r="A1056" s="134"/>
      <c r="B1056" s="79"/>
      <c r="C1056" s="81"/>
    </row>
    <row r="1057" spans="1:3">
      <c r="A1057" s="134"/>
      <c r="B1057" s="79"/>
      <c r="C1057" s="81"/>
    </row>
    <row r="1058" spans="1:3">
      <c r="A1058" s="134"/>
      <c r="B1058" s="79"/>
      <c r="C1058" s="81"/>
    </row>
    <row r="1059" spans="1:3">
      <c r="A1059" s="134"/>
      <c r="B1059" s="79"/>
      <c r="C1059" s="81"/>
    </row>
    <row r="1060" spans="1:3">
      <c r="A1060" s="134"/>
      <c r="B1060" s="79"/>
      <c r="C1060" s="81"/>
    </row>
    <row r="1061" spans="1:3">
      <c r="A1061" s="134"/>
      <c r="B1061" s="79"/>
      <c r="C1061" s="81"/>
    </row>
    <row r="1062" spans="1:3">
      <c r="A1062" s="134"/>
      <c r="B1062" s="79"/>
      <c r="C1062" s="81"/>
    </row>
    <row r="1063" spans="1:3">
      <c r="A1063" s="134"/>
      <c r="B1063" s="79"/>
      <c r="C1063" s="81"/>
    </row>
    <row r="1064" spans="1:3">
      <c r="A1064" s="134"/>
      <c r="B1064" s="79"/>
      <c r="C1064" s="81"/>
    </row>
    <row r="1065" spans="1:3">
      <c r="A1065" s="134"/>
      <c r="B1065" s="79"/>
      <c r="C1065" s="81"/>
    </row>
    <row r="1066" spans="1:3">
      <c r="A1066" s="134"/>
      <c r="B1066" s="79"/>
      <c r="C1066" s="81"/>
    </row>
    <row r="1067" spans="1:3">
      <c r="A1067" s="134"/>
      <c r="B1067" s="79"/>
      <c r="C1067" s="81"/>
    </row>
    <row r="1068" spans="1:3">
      <c r="A1068" s="134"/>
      <c r="B1068" s="79"/>
      <c r="C1068" s="81"/>
    </row>
    <row r="1069" spans="1:3">
      <c r="A1069" s="134"/>
      <c r="B1069" s="79"/>
      <c r="C1069" s="81"/>
    </row>
    <row r="1070" spans="1:3">
      <c r="A1070" s="134"/>
      <c r="B1070" s="79"/>
      <c r="C1070" s="81"/>
    </row>
    <row r="1071" spans="1:3">
      <c r="A1071" s="134"/>
      <c r="B1071" s="79"/>
      <c r="C1071" s="81"/>
    </row>
    <row r="1072" spans="1:3">
      <c r="A1072" s="134"/>
      <c r="B1072" s="79"/>
      <c r="C1072" s="81"/>
    </row>
    <row r="1073" spans="1:3">
      <c r="A1073" s="134"/>
      <c r="B1073" s="79"/>
      <c r="C1073" s="81"/>
    </row>
    <row r="1074" spans="1:3">
      <c r="A1074" s="134"/>
      <c r="B1074" s="79"/>
      <c r="C1074" s="81"/>
    </row>
    <row r="1075" spans="1:3">
      <c r="A1075" s="134"/>
      <c r="B1075" s="79"/>
      <c r="C1075" s="81"/>
    </row>
    <row r="1076" spans="1:3">
      <c r="A1076" s="134"/>
      <c r="B1076" s="79"/>
      <c r="C1076" s="81"/>
    </row>
    <row r="1077" spans="1:3">
      <c r="A1077" s="134"/>
      <c r="B1077" s="79"/>
      <c r="C1077" s="81"/>
    </row>
    <row r="1078" spans="1:3">
      <c r="A1078" s="134"/>
      <c r="B1078" s="79"/>
      <c r="C1078" s="81"/>
    </row>
    <row r="1079" spans="1:3">
      <c r="A1079" s="134"/>
      <c r="B1079" s="79"/>
      <c r="C1079" s="81"/>
    </row>
    <row r="1080" spans="1:3">
      <c r="A1080" s="134"/>
      <c r="B1080" s="79"/>
      <c r="C1080" s="81"/>
    </row>
    <row r="1081" spans="1:3">
      <c r="A1081" s="134"/>
      <c r="B1081" s="79"/>
      <c r="C1081" s="81"/>
    </row>
    <row r="1082" spans="1:3">
      <c r="A1082" s="134"/>
      <c r="B1082" s="79"/>
      <c r="C1082" s="81"/>
    </row>
    <row r="1083" spans="1:3">
      <c r="A1083" s="134"/>
      <c r="B1083" s="79"/>
      <c r="C1083" s="81"/>
    </row>
    <row r="1084" spans="1:3">
      <c r="A1084" s="134"/>
      <c r="B1084" s="79"/>
      <c r="C1084" s="81"/>
    </row>
    <row r="1085" spans="1:3">
      <c r="A1085" s="134"/>
      <c r="B1085" s="79"/>
      <c r="C1085" s="81"/>
    </row>
    <row r="1086" spans="1:3">
      <c r="A1086" s="134"/>
      <c r="B1086" s="79"/>
      <c r="C1086" s="81"/>
    </row>
    <row r="1087" spans="1:3">
      <c r="A1087" s="134"/>
      <c r="B1087" s="79"/>
      <c r="C1087" s="81"/>
    </row>
    <row r="1088" spans="1:3">
      <c r="A1088" s="134"/>
      <c r="B1088" s="79"/>
      <c r="C1088" s="81"/>
    </row>
    <row r="1089" spans="1:3">
      <c r="A1089" s="134"/>
      <c r="B1089" s="79"/>
      <c r="C1089" s="81"/>
    </row>
    <row r="1090" spans="1:3">
      <c r="A1090" s="134"/>
      <c r="B1090" s="79"/>
      <c r="C1090" s="81"/>
    </row>
    <row r="1091" spans="1:3">
      <c r="A1091" s="134"/>
      <c r="B1091" s="79"/>
      <c r="C1091" s="81"/>
    </row>
    <row r="1092" spans="1:3">
      <c r="A1092" s="134"/>
      <c r="B1092" s="79"/>
      <c r="C1092" s="81"/>
    </row>
    <row r="1093" spans="1:3">
      <c r="A1093" s="134"/>
      <c r="B1093" s="79"/>
      <c r="C1093" s="81"/>
    </row>
    <row r="1094" spans="1:3">
      <c r="A1094" s="134"/>
      <c r="B1094" s="79"/>
      <c r="C1094" s="81"/>
    </row>
    <row r="1095" spans="1:3">
      <c r="A1095" s="134"/>
      <c r="B1095" s="79"/>
      <c r="C1095" s="81"/>
    </row>
    <row r="1096" spans="1:3">
      <c r="A1096" s="134"/>
      <c r="B1096" s="79"/>
      <c r="C1096" s="81"/>
    </row>
    <row r="1097" spans="1:3">
      <c r="A1097" s="134"/>
      <c r="B1097" s="79"/>
      <c r="C1097" s="81"/>
    </row>
    <row r="1098" spans="1:3">
      <c r="A1098" s="134"/>
      <c r="B1098" s="79"/>
      <c r="C1098" s="81"/>
    </row>
    <row r="1099" spans="1:3">
      <c r="A1099" s="134"/>
      <c r="B1099" s="79"/>
      <c r="C1099" s="81"/>
    </row>
    <row r="1100" spans="1:3">
      <c r="A1100" s="134"/>
      <c r="B1100" s="79"/>
      <c r="C1100" s="81"/>
    </row>
    <row r="1101" spans="1:3">
      <c r="A1101" s="134"/>
      <c r="B1101" s="79"/>
      <c r="C1101" s="81"/>
    </row>
    <row r="1102" spans="1:3">
      <c r="A1102" s="134"/>
      <c r="B1102" s="79"/>
      <c r="C1102" s="81"/>
    </row>
    <row r="1103" spans="1:3">
      <c r="A1103" s="134"/>
      <c r="B1103" s="79"/>
      <c r="C1103" s="81"/>
    </row>
    <row r="1104" spans="1:3">
      <c r="A1104" s="134"/>
      <c r="B1104" s="79"/>
      <c r="C1104" s="81"/>
    </row>
    <row r="1105" spans="1:3">
      <c r="A1105" s="134"/>
      <c r="B1105" s="79"/>
      <c r="C1105" s="81"/>
    </row>
    <row r="1106" spans="1:3">
      <c r="A1106" s="134"/>
      <c r="B1106" s="79"/>
      <c r="C1106" s="81"/>
    </row>
    <row r="1107" spans="1:3">
      <c r="A1107" s="134"/>
      <c r="B1107" s="79"/>
      <c r="C1107" s="81"/>
    </row>
    <row r="1108" spans="1:3">
      <c r="A1108" s="134"/>
      <c r="B1108" s="79"/>
      <c r="C1108" s="81"/>
    </row>
    <row r="1109" spans="1:3">
      <c r="A1109" s="134"/>
      <c r="B1109" s="79"/>
      <c r="C1109" s="81"/>
    </row>
    <row r="1110" spans="1:3">
      <c r="A1110" s="134"/>
      <c r="B1110" s="79"/>
      <c r="C1110" s="81"/>
    </row>
    <row r="1111" spans="1:3">
      <c r="A1111" s="134"/>
      <c r="B1111" s="79"/>
      <c r="C1111" s="81"/>
    </row>
    <row r="1112" spans="1:3">
      <c r="A1112" s="134"/>
      <c r="B1112" s="79"/>
      <c r="C1112" s="81"/>
    </row>
    <row r="1113" spans="1:3">
      <c r="A1113" s="134"/>
      <c r="B1113" s="79"/>
      <c r="C1113" s="81"/>
    </row>
    <row r="1114" spans="1:3">
      <c r="A1114" s="134"/>
      <c r="B1114" s="79"/>
      <c r="C1114" s="81"/>
    </row>
    <row r="1115" spans="1:3">
      <c r="A1115" s="134"/>
      <c r="B1115" s="79"/>
      <c r="C1115" s="81"/>
    </row>
    <row r="1116" spans="1:3">
      <c r="A1116" s="134"/>
      <c r="B1116" s="79"/>
      <c r="C1116" s="81"/>
    </row>
    <row r="1117" spans="1:3">
      <c r="A1117" s="134"/>
      <c r="B1117" s="79"/>
      <c r="C1117" s="81"/>
    </row>
    <row r="1118" spans="1:3">
      <c r="A1118" s="134"/>
      <c r="B1118" s="79"/>
      <c r="C1118" s="81"/>
    </row>
    <row r="1119" spans="1:3">
      <c r="A1119" s="134"/>
      <c r="B1119" s="79"/>
      <c r="C1119" s="81"/>
    </row>
    <row r="1120" spans="1:3">
      <c r="A1120" s="134"/>
      <c r="B1120" s="79"/>
      <c r="C1120" s="81"/>
    </row>
    <row r="1121" spans="1:3">
      <c r="A1121" s="134"/>
      <c r="B1121" s="79"/>
      <c r="C1121" s="81"/>
    </row>
    <row r="1122" spans="1:3">
      <c r="A1122" s="134"/>
      <c r="B1122" s="79"/>
      <c r="C1122" s="81"/>
    </row>
    <row r="1123" spans="1:3">
      <c r="A1123" s="134"/>
      <c r="B1123" s="79"/>
      <c r="C1123" s="81"/>
    </row>
    <row r="1124" spans="1:3">
      <c r="A1124" s="134"/>
      <c r="B1124" s="79"/>
      <c r="C1124" s="81"/>
    </row>
    <row r="1125" spans="1:3">
      <c r="A1125" s="134"/>
      <c r="B1125" s="79"/>
      <c r="C1125" s="81"/>
    </row>
    <row r="1126" spans="1:3">
      <c r="A1126" s="134"/>
      <c r="B1126" s="79"/>
      <c r="C1126" s="81"/>
    </row>
    <row r="1127" spans="1:3">
      <c r="A1127" s="134"/>
      <c r="B1127" s="79"/>
      <c r="C1127" s="81"/>
    </row>
    <row r="1128" spans="1:3">
      <c r="A1128" s="134"/>
      <c r="B1128" s="79"/>
      <c r="C1128" s="81"/>
    </row>
    <row r="1129" spans="1:3">
      <c r="A1129" s="134"/>
      <c r="B1129" s="79"/>
      <c r="C1129" s="81"/>
    </row>
    <row r="1130" spans="1:3">
      <c r="A1130" s="134"/>
      <c r="B1130" s="79"/>
      <c r="C1130" s="81"/>
    </row>
    <row r="1131" spans="1:3">
      <c r="A1131" s="134"/>
      <c r="B1131" s="79"/>
      <c r="C1131" s="81"/>
    </row>
    <row r="1132" spans="1:3">
      <c r="A1132" s="134"/>
      <c r="B1132" s="79"/>
      <c r="C1132" s="81"/>
    </row>
    <row r="1133" spans="1:3">
      <c r="A1133" s="134"/>
      <c r="B1133" s="79"/>
      <c r="C1133" s="81"/>
    </row>
    <row r="1134" spans="1:3">
      <c r="A1134" s="134"/>
      <c r="B1134" s="79"/>
      <c r="C1134" s="81"/>
    </row>
    <row r="1135" spans="1:3">
      <c r="A1135" s="134"/>
      <c r="B1135" s="79"/>
      <c r="C1135" s="81"/>
    </row>
    <row r="1136" spans="1:3">
      <c r="A1136" s="134"/>
      <c r="B1136" s="79"/>
      <c r="C1136" s="81"/>
    </row>
    <row r="1137" spans="1:3">
      <c r="A1137" s="134"/>
      <c r="B1137" s="79"/>
      <c r="C1137" s="81"/>
    </row>
    <row r="1138" spans="1:3">
      <c r="A1138" s="134"/>
      <c r="B1138" s="79"/>
      <c r="C1138" s="81"/>
    </row>
    <row r="1139" spans="1:3">
      <c r="A1139" s="134"/>
      <c r="B1139" s="79"/>
      <c r="C1139" s="81"/>
    </row>
    <row r="1140" spans="1:3">
      <c r="A1140" s="134"/>
      <c r="B1140" s="79"/>
      <c r="C1140" s="81"/>
    </row>
    <row r="1141" spans="1:3">
      <c r="A1141" s="134"/>
      <c r="B1141" s="79"/>
      <c r="C1141" s="81"/>
    </row>
    <row r="1142" spans="1:3">
      <c r="A1142" s="134"/>
      <c r="B1142" s="79"/>
      <c r="C1142" s="81"/>
    </row>
    <row r="1143" spans="1:3">
      <c r="A1143" s="134"/>
      <c r="B1143" s="79"/>
      <c r="C1143" s="81"/>
    </row>
    <row r="1144" spans="1:3">
      <c r="A1144" s="134"/>
      <c r="B1144" s="79"/>
      <c r="C1144" s="81"/>
    </row>
    <row r="1145" spans="1:3">
      <c r="A1145" s="134"/>
      <c r="B1145" s="79"/>
      <c r="C1145" s="81"/>
    </row>
    <row r="1146" spans="1:3">
      <c r="A1146" s="134"/>
      <c r="B1146" s="79"/>
      <c r="C1146" s="81"/>
    </row>
    <row r="1147" spans="1:3">
      <c r="A1147" s="134"/>
      <c r="B1147" s="79"/>
      <c r="C1147" s="81"/>
    </row>
    <row r="1148" spans="1:3">
      <c r="A1148" s="134"/>
      <c r="B1148" s="79"/>
      <c r="C1148" s="81"/>
    </row>
    <row r="1149" spans="1:3">
      <c r="A1149" s="134"/>
      <c r="B1149" s="79"/>
      <c r="C1149" s="81"/>
    </row>
    <row r="1150" spans="1:3">
      <c r="A1150" s="134"/>
      <c r="B1150" s="79"/>
      <c r="C1150" s="81"/>
    </row>
    <row r="1151" spans="1:3">
      <c r="A1151" s="134"/>
      <c r="B1151" s="79"/>
      <c r="C1151" s="81"/>
    </row>
    <row r="1152" spans="1:3">
      <c r="A1152" s="134"/>
      <c r="B1152" s="79"/>
      <c r="C1152" s="81"/>
    </row>
    <row r="1153" spans="1:3">
      <c r="A1153" s="134"/>
      <c r="B1153" s="79"/>
      <c r="C1153" s="81"/>
    </row>
    <row r="1154" spans="1:3">
      <c r="A1154" s="134"/>
      <c r="B1154" s="79"/>
      <c r="C1154" s="81"/>
    </row>
    <row r="1155" spans="1:3">
      <c r="A1155" s="134"/>
      <c r="B1155" s="79"/>
      <c r="C1155" s="81"/>
    </row>
    <row r="1156" spans="1:3">
      <c r="A1156" s="134"/>
      <c r="B1156" s="79"/>
      <c r="C1156" s="81"/>
    </row>
    <row r="1157" spans="1:3">
      <c r="A1157" s="134"/>
      <c r="B1157" s="79"/>
      <c r="C1157" s="81"/>
    </row>
    <row r="1158" spans="1:3">
      <c r="A1158" s="134"/>
      <c r="B1158" s="79"/>
      <c r="C1158" s="81"/>
    </row>
    <row r="1159" spans="1:3">
      <c r="A1159" s="134"/>
      <c r="B1159" s="79"/>
      <c r="C1159" s="81"/>
    </row>
    <row r="1160" spans="1:3">
      <c r="A1160" s="134"/>
      <c r="B1160" s="79"/>
      <c r="C1160" s="81"/>
    </row>
    <row r="1161" spans="1:3">
      <c r="A1161" s="134"/>
      <c r="B1161" s="79"/>
      <c r="C1161" s="81"/>
    </row>
    <row r="1162" spans="1:3">
      <c r="A1162" s="134"/>
      <c r="B1162" s="79"/>
      <c r="C1162" s="81"/>
    </row>
    <row r="1163" spans="1:3">
      <c r="A1163" s="134"/>
      <c r="B1163" s="79"/>
      <c r="C1163" s="81"/>
    </row>
    <row r="1164" spans="1:3">
      <c r="A1164" s="134"/>
      <c r="B1164" s="79"/>
      <c r="C1164" s="81"/>
    </row>
    <row r="1165" spans="1:3">
      <c r="A1165" s="134"/>
      <c r="B1165" s="79"/>
      <c r="C1165" s="81"/>
    </row>
    <row r="1166" spans="1:3">
      <c r="A1166" s="134"/>
      <c r="B1166" s="79"/>
      <c r="C1166" s="81"/>
    </row>
    <row r="1167" spans="1:3">
      <c r="A1167" s="134"/>
      <c r="B1167" s="79"/>
      <c r="C1167" s="81"/>
    </row>
    <row r="1168" spans="1:3">
      <c r="A1168" s="134"/>
      <c r="B1168" s="79"/>
      <c r="C1168" s="81"/>
    </row>
    <row r="1169" spans="1:3">
      <c r="A1169" s="134"/>
      <c r="B1169" s="79"/>
      <c r="C1169" s="81"/>
    </row>
    <row r="1170" spans="1:3">
      <c r="A1170" s="134"/>
      <c r="B1170" s="79"/>
      <c r="C1170" s="81"/>
    </row>
    <row r="1171" spans="1:3">
      <c r="A1171" s="134"/>
      <c r="B1171" s="79"/>
      <c r="C1171" s="81"/>
    </row>
    <row r="1172" spans="1:3">
      <c r="A1172" s="134"/>
      <c r="B1172" s="79"/>
      <c r="C1172" s="81"/>
    </row>
    <row r="1173" spans="1:3">
      <c r="A1173" s="134"/>
      <c r="B1173" s="79"/>
      <c r="C1173" s="81"/>
    </row>
    <row r="1174" spans="1:3">
      <c r="A1174" s="134"/>
      <c r="B1174" s="79"/>
      <c r="C1174" s="81"/>
    </row>
    <row r="1175" spans="1:3">
      <c r="A1175" s="134"/>
      <c r="B1175" s="79"/>
      <c r="C1175" s="81"/>
    </row>
    <row r="1176" spans="1:3">
      <c r="A1176" s="134"/>
      <c r="B1176" s="79"/>
      <c r="C1176" s="81"/>
    </row>
    <row r="1177" spans="1:3">
      <c r="A1177" s="134"/>
      <c r="B1177" s="79"/>
      <c r="C1177" s="81"/>
    </row>
    <row r="1178" spans="1:3">
      <c r="A1178" s="134"/>
      <c r="B1178" s="79"/>
      <c r="C1178" s="81"/>
    </row>
    <row r="1179" spans="1:3">
      <c r="A1179" s="134"/>
      <c r="B1179" s="79"/>
      <c r="C1179" s="81"/>
    </row>
    <row r="1180" spans="1:3">
      <c r="A1180" s="134"/>
      <c r="B1180" s="79"/>
      <c r="C1180" s="81"/>
    </row>
    <row r="1181" spans="1:3">
      <c r="A1181" s="134"/>
      <c r="B1181" s="79"/>
      <c r="C1181" s="81"/>
    </row>
    <row r="1182" spans="1:3">
      <c r="A1182" s="134"/>
      <c r="B1182" s="79"/>
      <c r="C1182" s="81"/>
    </row>
    <row r="1183" spans="1:3">
      <c r="A1183" s="134"/>
      <c r="B1183" s="79"/>
      <c r="C1183" s="81"/>
    </row>
    <row r="1184" spans="1:3">
      <c r="A1184" s="134"/>
      <c r="B1184" s="79"/>
      <c r="C1184" s="81"/>
    </row>
    <row r="1185" spans="1:3">
      <c r="A1185" s="134"/>
      <c r="B1185" s="79"/>
      <c r="C1185" s="81"/>
    </row>
    <row r="1186" spans="1:3">
      <c r="A1186" s="134"/>
      <c r="B1186" s="79"/>
      <c r="C1186" s="81"/>
    </row>
    <row r="1187" spans="1:3">
      <c r="A1187" s="134"/>
      <c r="B1187" s="79"/>
      <c r="C1187" s="81"/>
    </row>
    <row r="1188" spans="1:3">
      <c r="A1188" s="134"/>
      <c r="B1188" s="79"/>
      <c r="C1188" s="81"/>
    </row>
    <row r="1189" spans="1:3">
      <c r="A1189" s="134"/>
      <c r="B1189" s="79"/>
      <c r="C1189" s="81"/>
    </row>
    <row r="1190" spans="1:3">
      <c r="A1190" s="134"/>
      <c r="B1190" s="79"/>
      <c r="C1190" s="81"/>
    </row>
    <row r="1191" spans="1:3">
      <c r="A1191" s="134"/>
      <c r="B1191" s="79"/>
      <c r="C1191" s="81"/>
    </row>
    <row r="1192" spans="1:3">
      <c r="A1192" s="134"/>
      <c r="B1192" s="79"/>
      <c r="C1192" s="81"/>
    </row>
    <row r="1193" spans="1:3">
      <c r="A1193" s="134"/>
      <c r="B1193" s="79"/>
      <c r="C1193" s="81"/>
    </row>
    <row r="1194" spans="1:3">
      <c r="A1194" s="134"/>
      <c r="B1194" s="79"/>
      <c r="C1194" s="81"/>
    </row>
    <row r="1195" spans="1:3">
      <c r="A1195" s="134"/>
      <c r="B1195" s="79"/>
      <c r="C1195" s="81"/>
    </row>
    <row r="1196" spans="1:3">
      <c r="A1196" s="134"/>
      <c r="B1196" s="79"/>
      <c r="C1196" s="81"/>
    </row>
    <row r="1197" spans="1:3">
      <c r="A1197" s="134"/>
      <c r="B1197" s="79"/>
      <c r="C1197" s="81"/>
    </row>
    <row r="1198" spans="1:3">
      <c r="A1198" s="134"/>
      <c r="B1198" s="79"/>
      <c r="C1198" s="81"/>
    </row>
    <row r="1199" spans="1:3">
      <c r="A1199" s="134"/>
      <c r="B1199" s="79"/>
      <c r="C1199" s="81"/>
    </row>
    <row r="1200" spans="1:3">
      <c r="A1200" s="134"/>
      <c r="B1200" s="79"/>
      <c r="C1200" s="81"/>
    </row>
    <row r="1201" spans="1:3">
      <c r="A1201" s="134"/>
      <c r="B1201" s="79"/>
      <c r="C1201" s="81"/>
    </row>
    <row r="1202" spans="1:3">
      <c r="A1202" s="134"/>
      <c r="B1202" s="79"/>
      <c r="C1202" s="81"/>
    </row>
    <row r="1203" spans="1:3">
      <c r="A1203" s="134"/>
      <c r="B1203" s="79"/>
      <c r="C1203" s="81"/>
    </row>
    <row r="1204" spans="1:3">
      <c r="A1204" s="134"/>
      <c r="B1204" s="79"/>
      <c r="C1204" s="81"/>
    </row>
    <row r="1205" spans="1:3">
      <c r="A1205" s="134"/>
      <c r="B1205" s="79"/>
      <c r="C1205" s="81"/>
    </row>
    <row r="1206" spans="1:3">
      <c r="A1206" s="134"/>
      <c r="B1206" s="79"/>
      <c r="C1206" s="81"/>
    </row>
    <row r="1207" spans="1:3">
      <c r="A1207" s="134"/>
      <c r="B1207" s="79"/>
      <c r="C1207" s="81"/>
    </row>
    <row r="1208" spans="1:3">
      <c r="A1208" s="134"/>
      <c r="B1208" s="79"/>
      <c r="C1208" s="81"/>
    </row>
    <row r="1209" spans="1:3">
      <c r="A1209" s="134"/>
      <c r="B1209" s="79"/>
      <c r="C1209" s="81"/>
    </row>
    <row r="1210" spans="1:3">
      <c r="A1210" s="134"/>
      <c r="B1210" s="79"/>
      <c r="C1210" s="81"/>
    </row>
    <row r="1211" spans="1:3">
      <c r="A1211" s="134"/>
      <c r="B1211" s="79"/>
      <c r="C1211" s="81"/>
    </row>
    <row r="1212" spans="1:3">
      <c r="A1212" s="134"/>
      <c r="B1212" s="79"/>
      <c r="C1212" s="81"/>
    </row>
    <row r="1213" spans="1:3">
      <c r="A1213" s="134"/>
      <c r="B1213" s="79"/>
      <c r="C1213" s="81"/>
    </row>
    <row r="1214" spans="1:3">
      <c r="A1214" s="134"/>
      <c r="B1214" s="79"/>
      <c r="C1214" s="81"/>
    </row>
    <row r="1215" spans="1:3">
      <c r="A1215" s="134"/>
      <c r="B1215" s="79"/>
      <c r="C1215" s="81"/>
    </row>
    <row r="1216" spans="1:3">
      <c r="A1216" s="134"/>
      <c r="B1216" s="79"/>
      <c r="C1216" s="81"/>
    </row>
    <row r="1217" spans="1:3">
      <c r="A1217" s="134"/>
      <c r="B1217" s="79"/>
      <c r="C1217" s="81"/>
    </row>
    <row r="1218" spans="1:3">
      <c r="A1218" s="134"/>
      <c r="B1218" s="79"/>
      <c r="C1218" s="81"/>
    </row>
    <row r="1219" spans="1:3">
      <c r="A1219" s="134"/>
      <c r="B1219" s="79"/>
      <c r="C1219" s="81"/>
    </row>
    <row r="1220" spans="1:3">
      <c r="A1220" s="134"/>
      <c r="B1220" s="79"/>
      <c r="C1220" s="81"/>
    </row>
    <row r="1221" spans="1:3">
      <c r="A1221" s="134"/>
      <c r="B1221" s="79"/>
      <c r="C1221" s="81"/>
    </row>
    <row r="1222" spans="1:3">
      <c r="A1222" s="134"/>
      <c r="B1222" s="79"/>
      <c r="C1222" s="81"/>
    </row>
    <row r="1223" spans="1:3">
      <c r="A1223" s="134"/>
      <c r="B1223" s="79"/>
      <c r="C1223" s="81"/>
    </row>
    <row r="1224" spans="1:3">
      <c r="A1224" s="134"/>
      <c r="B1224" s="79"/>
      <c r="C1224" s="81"/>
    </row>
    <row r="1225" spans="1:3">
      <c r="A1225" s="134"/>
      <c r="B1225" s="79"/>
      <c r="C1225" s="81"/>
    </row>
    <row r="1226" spans="1:3">
      <c r="A1226" s="134"/>
      <c r="B1226" s="79"/>
      <c r="C1226" s="81"/>
    </row>
    <row r="1227" spans="1:3">
      <c r="A1227" s="134"/>
      <c r="B1227" s="79"/>
      <c r="C1227" s="81"/>
    </row>
    <row r="1228" spans="1:3">
      <c r="A1228" s="134"/>
      <c r="B1228" s="79"/>
      <c r="C1228" s="81"/>
    </row>
    <row r="1229" spans="1:3">
      <c r="A1229" s="134"/>
      <c r="B1229" s="79"/>
      <c r="C1229" s="81"/>
    </row>
    <row r="1230" spans="1:3">
      <c r="A1230" s="134"/>
      <c r="B1230" s="79"/>
      <c r="C1230" s="81"/>
    </row>
    <row r="1231" spans="1:3">
      <c r="A1231" s="134"/>
      <c r="B1231" s="79"/>
      <c r="C1231" s="81"/>
    </row>
    <row r="1232" spans="1:3">
      <c r="A1232" s="134"/>
      <c r="B1232" s="79"/>
      <c r="C1232" s="81"/>
    </row>
    <row r="1233" spans="1:3">
      <c r="A1233" s="134"/>
      <c r="B1233" s="79"/>
      <c r="C1233" s="81"/>
    </row>
    <row r="1234" spans="1:3">
      <c r="A1234" s="134"/>
      <c r="B1234" s="79"/>
      <c r="C1234" s="81"/>
    </row>
    <row r="1235" spans="1:3">
      <c r="A1235" s="134"/>
      <c r="B1235" s="79"/>
      <c r="C1235" s="81"/>
    </row>
    <row r="1236" spans="1:3">
      <c r="A1236" s="134"/>
      <c r="B1236" s="79"/>
      <c r="C1236" s="81"/>
    </row>
    <row r="1237" spans="1:3">
      <c r="A1237" s="134"/>
      <c r="B1237" s="79"/>
      <c r="C1237" s="81"/>
    </row>
    <row r="1238" spans="1:3">
      <c r="A1238" s="134"/>
      <c r="B1238" s="79"/>
      <c r="C1238" s="81"/>
    </row>
    <row r="1239" spans="1:3">
      <c r="A1239" s="134"/>
      <c r="B1239" s="79"/>
      <c r="C1239" s="81"/>
    </row>
    <row r="1240" spans="1:3">
      <c r="A1240" s="134"/>
      <c r="B1240" s="79"/>
      <c r="C1240" s="81"/>
    </row>
    <row r="1241" spans="1:3">
      <c r="A1241" s="134"/>
      <c r="B1241" s="79"/>
      <c r="C1241" s="81"/>
    </row>
    <row r="1242" spans="1:3">
      <c r="A1242" s="134"/>
      <c r="B1242" s="79"/>
      <c r="C1242" s="81"/>
    </row>
    <row r="1243" spans="1:3">
      <c r="A1243" s="134"/>
      <c r="B1243" s="79"/>
      <c r="C1243" s="81"/>
    </row>
    <row r="1244" spans="1:3">
      <c r="A1244" s="134"/>
      <c r="B1244" s="79"/>
      <c r="C1244" s="81"/>
    </row>
    <row r="1245" spans="1:3">
      <c r="A1245" s="134"/>
      <c r="B1245" s="79"/>
      <c r="C1245" s="81"/>
    </row>
    <row r="1246" spans="1:3">
      <c r="A1246" s="134"/>
      <c r="B1246" s="79"/>
      <c r="C1246" s="81"/>
    </row>
    <row r="1247" spans="1:3">
      <c r="A1247" s="134"/>
      <c r="B1247" s="79"/>
      <c r="C1247" s="81"/>
    </row>
    <row r="1248" spans="1:3">
      <c r="A1248" s="134"/>
      <c r="B1248" s="79"/>
      <c r="C1248" s="81"/>
    </row>
    <row r="1249" spans="1:3">
      <c r="A1249" s="134"/>
      <c r="B1249" s="79"/>
      <c r="C1249" s="81"/>
    </row>
    <row r="1250" spans="1:3">
      <c r="A1250" s="134"/>
      <c r="B1250" s="79"/>
      <c r="C1250" s="81"/>
    </row>
    <row r="1251" spans="1:3">
      <c r="A1251" s="134"/>
      <c r="B1251" s="79"/>
      <c r="C1251" s="81"/>
    </row>
    <row r="1252" spans="1:3">
      <c r="A1252" s="134"/>
      <c r="B1252" s="79"/>
      <c r="C1252" s="81"/>
    </row>
    <row r="1253" spans="1:3">
      <c r="A1253" s="134"/>
      <c r="B1253" s="79"/>
      <c r="C1253" s="81"/>
    </row>
    <row r="1254" spans="1:3">
      <c r="A1254" s="134"/>
      <c r="B1254" s="79"/>
      <c r="C1254" s="81"/>
    </row>
    <row r="1255" spans="1:3">
      <c r="A1255" s="134"/>
      <c r="B1255" s="79"/>
      <c r="C1255" s="81"/>
    </row>
    <row r="1256" spans="1:3">
      <c r="A1256" s="134"/>
      <c r="B1256" s="79"/>
      <c r="C1256" s="81"/>
    </row>
    <row r="1257" spans="1:3">
      <c r="A1257" s="134"/>
      <c r="B1257" s="79"/>
      <c r="C1257" s="81"/>
    </row>
    <row r="1258" spans="1:3">
      <c r="A1258" s="134"/>
      <c r="B1258" s="79"/>
      <c r="C1258" s="81"/>
    </row>
    <row r="1259" spans="1:3">
      <c r="A1259" s="134"/>
      <c r="B1259" s="79"/>
      <c r="C1259" s="81"/>
    </row>
    <row r="1260" spans="1:3">
      <c r="A1260" s="134"/>
      <c r="B1260" s="79"/>
      <c r="C1260" s="81"/>
    </row>
    <row r="1261" spans="1:3">
      <c r="A1261" s="134"/>
      <c r="B1261" s="79"/>
      <c r="C1261" s="81"/>
    </row>
    <row r="1262" spans="1:3">
      <c r="A1262" s="134"/>
      <c r="B1262" s="79"/>
      <c r="C1262" s="81"/>
    </row>
    <row r="1263" spans="1:3">
      <c r="A1263" s="134"/>
      <c r="B1263" s="79"/>
      <c r="C1263" s="81"/>
    </row>
    <row r="1264" spans="1:3">
      <c r="A1264" s="134"/>
      <c r="B1264" s="79"/>
      <c r="C1264" s="81"/>
    </row>
    <row r="1265" spans="1:3">
      <c r="A1265" s="134"/>
      <c r="B1265" s="79"/>
      <c r="C1265" s="81"/>
    </row>
    <row r="1266" spans="1:3">
      <c r="A1266" s="134"/>
      <c r="B1266" s="79"/>
      <c r="C1266" s="81"/>
    </row>
    <row r="1267" spans="1:3">
      <c r="A1267" s="134"/>
      <c r="B1267" s="79"/>
      <c r="C1267" s="81"/>
    </row>
    <row r="1268" spans="1:3">
      <c r="A1268" s="134"/>
      <c r="B1268" s="79"/>
      <c r="C1268" s="81"/>
    </row>
    <row r="1269" spans="1:3">
      <c r="A1269" s="134"/>
      <c r="B1269" s="79"/>
      <c r="C1269" s="81"/>
    </row>
    <row r="1270" spans="1:3">
      <c r="A1270" s="134"/>
      <c r="B1270" s="79"/>
      <c r="C1270" s="81"/>
    </row>
    <row r="1271" spans="1:3">
      <c r="A1271" s="134"/>
      <c r="B1271" s="79"/>
      <c r="C1271" s="81"/>
    </row>
    <row r="1272" spans="1:3">
      <c r="A1272" s="134"/>
      <c r="B1272" s="79"/>
      <c r="C1272" s="81"/>
    </row>
    <row r="1273" spans="1:3">
      <c r="A1273" s="134"/>
      <c r="B1273" s="79"/>
      <c r="C1273" s="81"/>
    </row>
    <row r="1274" spans="1:3">
      <c r="A1274" s="134"/>
      <c r="B1274" s="79"/>
      <c r="C1274" s="81"/>
    </row>
    <row r="1275" spans="1:3">
      <c r="A1275" s="134"/>
      <c r="B1275" s="79"/>
      <c r="C1275" s="81"/>
    </row>
    <row r="1276" spans="1:3">
      <c r="A1276" s="134"/>
      <c r="B1276" s="79"/>
      <c r="C1276" s="81"/>
    </row>
    <row r="1277" spans="1:3">
      <c r="A1277" s="134"/>
      <c r="B1277" s="79"/>
      <c r="C1277" s="81"/>
    </row>
    <row r="1278" spans="1:3">
      <c r="A1278" s="134"/>
      <c r="B1278" s="79"/>
      <c r="C1278" s="81"/>
    </row>
    <row r="1279" spans="1:3">
      <c r="A1279" s="134"/>
      <c r="B1279" s="79"/>
      <c r="C1279" s="81"/>
    </row>
    <row r="1280" spans="1:3">
      <c r="A1280" s="134"/>
      <c r="B1280" s="79"/>
      <c r="C1280" s="81"/>
    </row>
    <row r="1281" spans="1:3">
      <c r="A1281" s="134"/>
      <c r="B1281" s="79"/>
      <c r="C1281" s="81"/>
    </row>
    <row r="1282" spans="1:3">
      <c r="A1282" s="134"/>
      <c r="B1282" s="79"/>
      <c r="C1282" s="81"/>
    </row>
    <row r="1283" spans="1:3">
      <c r="A1283" s="134"/>
      <c r="B1283" s="79"/>
      <c r="C1283" s="81"/>
    </row>
    <row r="1284" spans="1:3">
      <c r="A1284" s="134"/>
      <c r="B1284" s="79"/>
      <c r="C1284" s="81"/>
    </row>
    <row r="1285" spans="1:3">
      <c r="A1285" s="134"/>
      <c r="B1285" s="79"/>
      <c r="C1285" s="81"/>
    </row>
    <row r="1286" spans="1:3">
      <c r="A1286" s="134"/>
      <c r="B1286" s="79"/>
      <c r="C1286" s="81"/>
    </row>
    <row r="1287" spans="1:3">
      <c r="A1287" s="134"/>
      <c r="B1287" s="79"/>
      <c r="C1287" s="81"/>
    </row>
    <row r="1288" spans="1:3">
      <c r="A1288" s="134"/>
      <c r="B1288" s="79"/>
      <c r="C1288" s="81"/>
    </row>
    <row r="1289" spans="1:3">
      <c r="A1289" s="134"/>
      <c r="B1289" s="79"/>
      <c r="C1289" s="81"/>
    </row>
    <row r="1290" spans="1:3">
      <c r="A1290" s="134"/>
      <c r="B1290" s="79"/>
      <c r="C1290" s="81"/>
    </row>
    <row r="1291" spans="1:3">
      <c r="A1291" s="134"/>
      <c r="B1291" s="79"/>
      <c r="C1291" s="81"/>
    </row>
    <row r="1292" spans="1:3">
      <c r="A1292" s="134"/>
      <c r="B1292" s="79"/>
      <c r="C1292" s="81"/>
    </row>
    <row r="1293" spans="1:3">
      <c r="A1293" s="134"/>
      <c r="B1293" s="79"/>
      <c r="C1293" s="81"/>
    </row>
    <row r="1294" spans="1:3">
      <c r="A1294" s="134"/>
      <c r="B1294" s="79"/>
      <c r="C1294" s="81"/>
    </row>
    <row r="1295" spans="1:3">
      <c r="A1295" s="134"/>
      <c r="B1295" s="79"/>
      <c r="C1295" s="81"/>
    </row>
    <row r="1296" spans="1:3">
      <c r="A1296" s="134"/>
      <c r="B1296" s="79"/>
      <c r="C1296" s="81"/>
    </row>
    <row r="1297" spans="1:3">
      <c r="A1297" s="134"/>
      <c r="B1297" s="79"/>
      <c r="C1297" s="81"/>
    </row>
    <row r="1298" spans="1:3">
      <c r="A1298" s="134"/>
      <c r="B1298" s="79"/>
      <c r="C1298" s="81"/>
    </row>
    <row r="1299" spans="1:3">
      <c r="A1299" s="134"/>
      <c r="B1299" s="79"/>
      <c r="C1299" s="81"/>
    </row>
    <row r="1300" spans="1:3">
      <c r="A1300" s="134"/>
      <c r="B1300" s="79"/>
      <c r="C1300" s="81"/>
    </row>
    <row r="1301" spans="1:3">
      <c r="A1301" s="134"/>
      <c r="B1301" s="79"/>
      <c r="C1301" s="81"/>
    </row>
    <row r="1302" spans="1:3">
      <c r="A1302" s="134"/>
      <c r="B1302" s="79"/>
      <c r="C1302" s="81"/>
    </row>
    <row r="1303" spans="1:3">
      <c r="A1303" s="134"/>
      <c r="B1303" s="79"/>
      <c r="C1303" s="81"/>
    </row>
    <row r="1304" spans="1:3">
      <c r="A1304" s="134"/>
      <c r="B1304" s="79"/>
      <c r="C1304" s="81"/>
    </row>
    <row r="1305" spans="1:3">
      <c r="A1305" s="134"/>
      <c r="B1305" s="79"/>
      <c r="C1305" s="81"/>
    </row>
    <row r="1306" spans="1:3">
      <c r="A1306" s="134"/>
      <c r="B1306" s="79"/>
      <c r="C1306" s="81"/>
    </row>
    <row r="1307" spans="1:3">
      <c r="A1307" s="134"/>
      <c r="B1307" s="79"/>
      <c r="C1307" s="81"/>
    </row>
    <row r="1308" spans="1:3">
      <c r="A1308" s="134"/>
      <c r="B1308" s="79"/>
      <c r="C1308" s="81"/>
    </row>
    <row r="1309" spans="1:3">
      <c r="A1309" s="134"/>
      <c r="B1309" s="79"/>
      <c r="C1309" s="81"/>
    </row>
    <row r="1310" spans="1:3">
      <c r="A1310" s="134"/>
      <c r="B1310" s="79"/>
      <c r="C1310" s="81"/>
    </row>
    <row r="1311" spans="1:3">
      <c r="A1311" s="134"/>
      <c r="B1311" s="79"/>
      <c r="C1311" s="81"/>
    </row>
    <row r="1312" spans="1:3">
      <c r="A1312" s="134"/>
      <c r="B1312" s="79"/>
      <c r="C1312" s="81"/>
    </row>
    <row r="1313" spans="1:3">
      <c r="A1313" s="134"/>
      <c r="B1313" s="79"/>
      <c r="C1313" s="81"/>
    </row>
    <row r="1314" spans="1:3">
      <c r="A1314" s="134"/>
      <c r="B1314" s="79"/>
      <c r="C1314" s="81"/>
    </row>
    <row r="1315" spans="1:3">
      <c r="A1315" s="134"/>
      <c r="B1315" s="79"/>
      <c r="C1315" s="81"/>
    </row>
    <row r="1316" spans="1:3">
      <c r="A1316" s="134"/>
      <c r="B1316" s="79"/>
      <c r="C1316" s="81"/>
    </row>
    <row r="1317" spans="1:3">
      <c r="A1317" s="134"/>
      <c r="B1317" s="79"/>
      <c r="C1317" s="81"/>
    </row>
    <row r="1318" spans="1:3">
      <c r="A1318" s="134"/>
      <c r="B1318" s="79"/>
      <c r="C1318" s="81"/>
    </row>
    <row r="1319" spans="1:3">
      <c r="A1319" s="134"/>
      <c r="B1319" s="79"/>
      <c r="C1319" s="81"/>
    </row>
    <row r="1320" spans="1:3">
      <c r="A1320" s="134"/>
      <c r="B1320" s="79"/>
      <c r="C1320" s="81"/>
    </row>
    <row r="1321" spans="1:3">
      <c r="A1321" s="134"/>
      <c r="B1321" s="79"/>
      <c r="C1321" s="81"/>
    </row>
    <row r="1322" spans="1:3">
      <c r="A1322" s="134"/>
      <c r="B1322" s="79"/>
      <c r="C1322" s="81"/>
    </row>
    <row r="1323" spans="1:3">
      <c r="A1323" s="134"/>
      <c r="B1323" s="79"/>
      <c r="C1323" s="81"/>
    </row>
    <row r="1324" spans="1:3">
      <c r="A1324" s="134"/>
      <c r="B1324" s="79"/>
      <c r="C1324" s="81"/>
    </row>
    <row r="1325" spans="1:3">
      <c r="A1325" s="134"/>
      <c r="B1325" s="79"/>
      <c r="C1325" s="81"/>
    </row>
    <row r="1326" spans="1:3">
      <c r="A1326" s="134"/>
      <c r="B1326" s="79"/>
      <c r="C1326" s="81"/>
    </row>
    <row r="1327" spans="1:3">
      <c r="A1327" s="134"/>
      <c r="B1327" s="79"/>
      <c r="C1327" s="81"/>
    </row>
    <row r="1328" spans="1:3">
      <c r="A1328" s="134"/>
      <c r="B1328" s="79"/>
      <c r="C1328" s="81"/>
    </row>
    <row r="1329" spans="1:3">
      <c r="A1329" s="134"/>
      <c r="B1329" s="79"/>
      <c r="C1329" s="81"/>
    </row>
    <row r="1330" spans="1:3">
      <c r="A1330" s="134"/>
      <c r="B1330" s="79"/>
      <c r="C1330" s="81"/>
    </row>
    <row r="1331" spans="1:3">
      <c r="A1331" s="134"/>
      <c r="B1331" s="79"/>
      <c r="C1331" s="81"/>
    </row>
    <row r="1332" spans="1:3">
      <c r="A1332" s="134"/>
      <c r="B1332" s="79"/>
      <c r="C1332" s="81"/>
    </row>
    <row r="1333" spans="1:3">
      <c r="A1333" s="134"/>
      <c r="B1333" s="79"/>
      <c r="C1333" s="81"/>
    </row>
    <row r="1334" spans="1:3">
      <c r="A1334" s="134"/>
      <c r="B1334" s="79"/>
      <c r="C1334" s="81"/>
    </row>
    <row r="1335" spans="1:3">
      <c r="A1335" s="134"/>
      <c r="B1335" s="79"/>
      <c r="C1335" s="81"/>
    </row>
    <row r="1336" spans="1:3">
      <c r="A1336" s="134"/>
      <c r="B1336" s="79"/>
      <c r="C1336" s="81"/>
    </row>
    <row r="1337" spans="1:3">
      <c r="A1337" s="134"/>
      <c r="B1337" s="79"/>
      <c r="C1337" s="81"/>
    </row>
    <row r="1338" spans="1:3">
      <c r="A1338" s="134"/>
      <c r="B1338" s="79"/>
      <c r="C1338" s="81"/>
    </row>
    <row r="1339" spans="1:3">
      <c r="A1339" s="134"/>
      <c r="B1339" s="79"/>
      <c r="C1339" s="81"/>
    </row>
    <row r="1340" spans="1:3">
      <c r="A1340" s="134"/>
      <c r="B1340" s="79"/>
      <c r="C1340" s="81"/>
    </row>
    <row r="1341" spans="1:3">
      <c r="A1341" s="134"/>
      <c r="B1341" s="79"/>
      <c r="C1341" s="81"/>
    </row>
    <row r="1342" spans="1:3">
      <c r="A1342" s="134"/>
      <c r="B1342" s="79"/>
      <c r="C1342" s="81"/>
    </row>
    <row r="1343" spans="1:3">
      <c r="A1343" s="134"/>
      <c r="B1343" s="79"/>
      <c r="C1343" s="81"/>
    </row>
    <row r="1344" spans="1:3">
      <c r="A1344" s="134"/>
      <c r="B1344" s="79"/>
      <c r="C1344" s="81"/>
    </row>
    <row r="1345" spans="1:3">
      <c r="A1345" s="134"/>
      <c r="B1345" s="79"/>
      <c r="C1345" s="81"/>
    </row>
    <row r="1346" spans="1:3">
      <c r="A1346" s="134"/>
      <c r="B1346" s="79"/>
      <c r="C1346" s="81"/>
    </row>
    <row r="1347" spans="1:3">
      <c r="A1347" s="134"/>
      <c r="B1347" s="79"/>
      <c r="C1347" s="81"/>
    </row>
    <row r="1348" spans="1:3">
      <c r="A1348" s="134"/>
      <c r="B1348" s="79"/>
      <c r="C1348" s="81"/>
    </row>
    <row r="1349" spans="1:3">
      <c r="A1349" s="134"/>
      <c r="B1349" s="79"/>
      <c r="C1349" s="81"/>
    </row>
    <row r="1350" spans="1:3">
      <c r="A1350" s="134"/>
      <c r="B1350" s="79"/>
      <c r="C1350" s="81"/>
    </row>
    <row r="1351" spans="1:3">
      <c r="A1351" s="134"/>
      <c r="B1351" s="79"/>
      <c r="C1351" s="81"/>
    </row>
    <row r="1352" spans="1:3">
      <c r="A1352" s="134"/>
      <c r="B1352" s="79"/>
      <c r="C1352" s="81"/>
    </row>
    <row r="1353" spans="1:3">
      <c r="A1353" s="134"/>
      <c r="B1353" s="79"/>
      <c r="C1353" s="81"/>
    </row>
    <row r="1354" spans="1:3">
      <c r="A1354" s="134"/>
      <c r="B1354" s="79"/>
      <c r="C1354" s="81"/>
    </row>
    <row r="1355" spans="1:3">
      <c r="A1355" s="134"/>
      <c r="B1355" s="79"/>
      <c r="C1355" s="81"/>
    </row>
    <row r="1356" spans="1:3">
      <c r="A1356" s="134"/>
      <c r="B1356" s="79"/>
      <c r="C1356" s="81"/>
    </row>
    <row r="1357" spans="1:3">
      <c r="A1357" s="134"/>
      <c r="B1357" s="79"/>
      <c r="C1357" s="81"/>
    </row>
    <row r="1358" spans="1:3">
      <c r="A1358" s="134"/>
      <c r="B1358" s="79"/>
      <c r="C1358" s="81"/>
    </row>
    <row r="1359" spans="1:3">
      <c r="A1359" s="134"/>
      <c r="B1359" s="79"/>
      <c r="C1359" s="81"/>
    </row>
    <row r="1360" spans="1:3">
      <c r="A1360" s="134"/>
      <c r="B1360" s="79"/>
      <c r="C1360" s="81"/>
    </row>
    <row r="1361" spans="1:3">
      <c r="A1361" s="134"/>
      <c r="B1361" s="79"/>
      <c r="C1361" s="81"/>
    </row>
    <row r="1362" spans="1:3">
      <c r="A1362" s="134"/>
      <c r="B1362" s="79"/>
      <c r="C1362" s="81"/>
    </row>
    <row r="1363" spans="1:3">
      <c r="A1363" s="134"/>
      <c r="B1363" s="79"/>
      <c r="C1363" s="81"/>
    </row>
    <row r="1364" spans="1:3">
      <c r="A1364" s="134"/>
      <c r="B1364" s="79"/>
      <c r="C1364" s="81"/>
    </row>
    <row r="1365" spans="1:3">
      <c r="A1365" s="134"/>
      <c r="B1365" s="79"/>
      <c r="C1365" s="81"/>
    </row>
    <row r="1366" spans="1:3">
      <c r="A1366" s="134"/>
      <c r="B1366" s="79"/>
      <c r="C1366" s="81"/>
    </row>
    <row r="1367" spans="1:3">
      <c r="A1367" s="134"/>
      <c r="B1367" s="79"/>
      <c r="C1367" s="81"/>
    </row>
    <row r="1368" spans="1:3">
      <c r="A1368" s="134"/>
      <c r="B1368" s="79"/>
      <c r="C1368" s="81"/>
    </row>
    <row r="1369" spans="1:3">
      <c r="A1369" s="134"/>
      <c r="B1369" s="79"/>
      <c r="C1369" s="81"/>
    </row>
    <row r="1370" spans="1:3">
      <c r="A1370" s="134"/>
      <c r="B1370" s="79"/>
      <c r="C1370" s="81"/>
    </row>
    <row r="1371" spans="1:3">
      <c r="A1371" s="134"/>
      <c r="B1371" s="79"/>
      <c r="C1371" s="81"/>
    </row>
    <row r="1372" spans="1:3">
      <c r="A1372" s="134"/>
      <c r="B1372" s="79"/>
      <c r="C1372" s="81"/>
    </row>
    <row r="1373" spans="1:3">
      <c r="A1373" s="134"/>
      <c r="B1373" s="79"/>
      <c r="C1373" s="81"/>
    </row>
    <row r="1374" spans="1:3">
      <c r="A1374" s="134"/>
      <c r="B1374" s="79"/>
      <c r="C1374" s="81"/>
    </row>
    <row r="1375" spans="1:3">
      <c r="A1375" s="134"/>
      <c r="B1375" s="79"/>
      <c r="C1375" s="81"/>
    </row>
    <row r="1376" spans="1:3">
      <c r="A1376" s="134"/>
      <c r="B1376" s="79"/>
      <c r="C1376" s="81"/>
    </row>
    <row r="1377" spans="1:3">
      <c r="A1377" s="134"/>
      <c r="B1377" s="79"/>
      <c r="C1377" s="81"/>
    </row>
    <row r="1378" spans="1:3">
      <c r="A1378" s="134"/>
      <c r="B1378" s="79"/>
      <c r="C1378" s="81"/>
    </row>
    <row r="1379" spans="1:3">
      <c r="A1379" s="134"/>
      <c r="B1379" s="79"/>
      <c r="C1379" s="81"/>
    </row>
    <row r="1380" spans="1:3">
      <c r="A1380" s="134"/>
      <c r="B1380" s="79"/>
      <c r="C1380" s="81"/>
    </row>
    <row r="1381" spans="1:3">
      <c r="A1381" s="134"/>
      <c r="B1381" s="79"/>
      <c r="C1381" s="81"/>
    </row>
    <row r="1382" spans="1:3">
      <c r="A1382" s="134"/>
      <c r="B1382" s="79"/>
      <c r="C1382" s="81"/>
    </row>
    <row r="1383" spans="1:3">
      <c r="A1383" s="134"/>
      <c r="B1383" s="79"/>
      <c r="C1383" s="81"/>
    </row>
    <row r="1384" spans="1:3">
      <c r="A1384" s="134"/>
      <c r="B1384" s="79"/>
      <c r="C1384" s="81"/>
    </row>
    <row r="1385" spans="1:3">
      <c r="A1385" s="134"/>
      <c r="B1385" s="79"/>
      <c r="C1385" s="81"/>
    </row>
    <row r="1386" spans="1:3">
      <c r="A1386" s="134"/>
      <c r="B1386" s="79"/>
      <c r="C1386" s="81"/>
    </row>
    <row r="1387" spans="1:3">
      <c r="A1387" s="134"/>
      <c r="B1387" s="79"/>
      <c r="C1387" s="81"/>
    </row>
    <row r="1388" spans="1:3">
      <c r="A1388" s="134"/>
      <c r="B1388" s="79"/>
      <c r="C1388" s="81"/>
    </row>
    <row r="1389" spans="1:3">
      <c r="A1389" s="134"/>
      <c r="B1389" s="79"/>
      <c r="C1389" s="81"/>
    </row>
    <row r="1390" spans="1:3">
      <c r="A1390" s="134"/>
      <c r="B1390" s="79"/>
      <c r="C1390" s="81"/>
    </row>
    <row r="1391" spans="1:3">
      <c r="A1391" s="134"/>
      <c r="B1391" s="79"/>
      <c r="C1391" s="81"/>
    </row>
    <row r="1392" spans="1:3">
      <c r="A1392" s="134"/>
      <c r="B1392" s="79"/>
      <c r="C1392" s="81"/>
    </row>
    <row r="1393" spans="1:3">
      <c r="A1393" s="134"/>
      <c r="B1393" s="79"/>
      <c r="C1393" s="81"/>
    </row>
    <row r="1394" spans="1:3">
      <c r="A1394" s="134"/>
      <c r="B1394" s="79"/>
      <c r="C1394" s="81"/>
    </row>
    <row r="1395" spans="1:3">
      <c r="A1395" s="134"/>
      <c r="B1395" s="79"/>
      <c r="C1395" s="81"/>
    </row>
    <row r="1396" spans="1:3">
      <c r="A1396" s="134"/>
      <c r="B1396" s="79"/>
      <c r="C1396" s="81"/>
    </row>
    <row r="1397" spans="1:3">
      <c r="A1397" s="134"/>
      <c r="B1397" s="79"/>
      <c r="C1397" s="81"/>
    </row>
    <row r="1398" spans="1:3">
      <c r="A1398" s="134"/>
      <c r="B1398" s="79"/>
      <c r="C1398" s="81"/>
    </row>
    <row r="1399" spans="1:3">
      <c r="A1399" s="134"/>
      <c r="B1399" s="79"/>
      <c r="C1399" s="81"/>
    </row>
    <row r="1400" spans="1:3">
      <c r="A1400" s="134"/>
      <c r="B1400" s="79"/>
      <c r="C1400" s="81"/>
    </row>
    <row r="1401" spans="1:3">
      <c r="A1401" s="134"/>
      <c r="B1401" s="79"/>
      <c r="C1401" s="81"/>
    </row>
    <row r="1402" spans="1:3">
      <c r="A1402" s="134"/>
      <c r="B1402" s="79"/>
      <c r="C1402" s="81"/>
    </row>
    <row r="1403" spans="1:3">
      <c r="A1403" s="134"/>
      <c r="B1403" s="79"/>
      <c r="C1403" s="81"/>
    </row>
    <row r="1404" spans="1:3">
      <c r="A1404" s="134"/>
      <c r="B1404" s="79"/>
      <c r="C1404" s="81"/>
    </row>
    <row r="1405" spans="1:3">
      <c r="A1405" s="134"/>
      <c r="B1405" s="79"/>
      <c r="C1405" s="81"/>
    </row>
    <row r="1406" spans="1:3">
      <c r="A1406" s="134"/>
      <c r="B1406" s="79"/>
      <c r="C1406" s="81"/>
    </row>
    <row r="1407" spans="1:3">
      <c r="A1407" s="134"/>
      <c r="B1407" s="79"/>
      <c r="C1407" s="81"/>
    </row>
    <row r="1408" spans="1:3">
      <c r="A1408" s="134"/>
      <c r="B1408" s="79"/>
      <c r="C1408" s="81"/>
    </row>
    <row r="1409" spans="1:3">
      <c r="A1409" s="134"/>
      <c r="B1409" s="79"/>
      <c r="C1409" s="81"/>
    </row>
    <row r="1410" spans="1:3">
      <c r="A1410" s="134"/>
      <c r="B1410" s="79"/>
      <c r="C1410" s="81"/>
    </row>
    <row r="1411" spans="1:3">
      <c r="A1411" s="134"/>
      <c r="B1411" s="79"/>
      <c r="C1411" s="81"/>
    </row>
    <row r="1412" spans="1:3">
      <c r="A1412" s="134"/>
      <c r="B1412" s="79"/>
      <c r="C1412" s="81"/>
    </row>
    <row r="1413" spans="1:3">
      <c r="A1413" s="134"/>
      <c r="B1413" s="79"/>
      <c r="C1413" s="81"/>
    </row>
    <row r="1414" spans="1:3">
      <c r="A1414" s="134"/>
      <c r="B1414" s="79"/>
      <c r="C1414" s="81"/>
    </row>
    <row r="1415" spans="1:3">
      <c r="A1415" s="134"/>
      <c r="B1415" s="79"/>
      <c r="C1415" s="81"/>
    </row>
    <row r="1416" spans="1:3">
      <c r="A1416" s="134"/>
      <c r="B1416" s="79"/>
      <c r="C1416" s="81"/>
    </row>
    <row r="1417" spans="1:3">
      <c r="A1417" s="134"/>
      <c r="B1417" s="79"/>
      <c r="C1417" s="81"/>
    </row>
    <row r="1418" spans="1:3">
      <c r="A1418" s="134"/>
      <c r="B1418" s="79"/>
      <c r="C1418" s="81"/>
    </row>
    <row r="1419" spans="1:3">
      <c r="A1419" s="134"/>
      <c r="B1419" s="79"/>
      <c r="C1419" s="81"/>
    </row>
    <row r="1420" spans="1:3">
      <c r="A1420" s="134"/>
      <c r="B1420" s="79"/>
      <c r="C1420" s="81"/>
    </row>
    <row r="1421" spans="1:3">
      <c r="A1421" s="134"/>
      <c r="B1421" s="79"/>
      <c r="C1421" s="81"/>
    </row>
    <row r="1422" spans="1:3">
      <c r="A1422" s="134"/>
      <c r="B1422" s="79"/>
      <c r="C1422" s="81"/>
    </row>
    <row r="1423" spans="1:3">
      <c r="A1423" s="134"/>
      <c r="B1423" s="79"/>
      <c r="C1423" s="81"/>
    </row>
    <row r="1424" spans="1:3">
      <c r="A1424" s="134"/>
      <c r="B1424" s="79"/>
      <c r="C1424" s="81"/>
    </row>
    <row r="1425" spans="1:3">
      <c r="A1425" s="134"/>
      <c r="B1425" s="79"/>
      <c r="C1425" s="81"/>
    </row>
    <row r="1426" spans="1:3">
      <c r="A1426" s="134"/>
      <c r="B1426" s="79"/>
      <c r="C1426" s="81"/>
    </row>
    <row r="1427" spans="1:3">
      <c r="A1427" s="134"/>
      <c r="B1427" s="79"/>
      <c r="C1427" s="81"/>
    </row>
    <row r="1428" spans="1:3">
      <c r="A1428" s="134"/>
      <c r="B1428" s="79"/>
      <c r="C1428" s="81"/>
    </row>
    <row r="1429" spans="1:3">
      <c r="A1429" s="134"/>
      <c r="B1429" s="79"/>
      <c r="C1429" s="81"/>
    </row>
    <row r="1430" spans="1:3">
      <c r="A1430" s="134"/>
      <c r="B1430" s="79"/>
      <c r="C1430" s="81"/>
    </row>
    <row r="1431" spans="1:3">
      <c r="A1431" s="134"/>
      <c r="B1431" s="79"/>
      <c r="C1431" s="81"/>
    </row>
    <row r="1432" spans="1:3">
      <c r="A1432" s="134"/>
      <c r="B1432" s="79"/>
      <c r="C1432" s="81"/>
    </row>
    <row r="1433" spans="1:3">
      <c r="A1433" s="134"/>
      <c r="B1433" s="79"/>
      <c r="C1433" s="81"/>
    </row>
    <row r="1434" spans="1:3">
      <c r="A1434" s="134"/>
      <c r="B1434" s="79"/>
      <c r="C1434" s="81"/>
    </row>
    <row r="1435" spans="1:3">
      <c r="A1435" s="134"/>
      <c r="B1435" s="79"/>
      <c r="C1435" s="81"/>
    </row>
    <row r="1436" spans="1:3">
      <c r="A1436" s="134"/>
      <c r="B1436" s="79"/>
      <c r="C1436" s="81"/>
    </row>
    <row r="1437" spans="1:3">
      <c r="A1437" s="134"/>
      <c r="B1437" s="79"/>
      <c r="C1437" s="81"/>
    </row>
    <row r="1438" spans="1:3">
      <c r="A1438" s="134"/>
      <c r="B1438" s="79"/>
      <c r="C1438" s="81"/>
    </row>
    <row r="1439" spans="1:3">
      <c r="A1439" s="134"/>
      <c r="B1439" s="79"/>
      <c r="C1439" s="81"/>
    </row>
    <row r="1440" spans="1:3">
      <c r="A1440" s="134"/>
      <c r="B1440" s="79"/>
      <c r="C1440" s="81"/>
    </row>
    <row r="1441" spans="1:3">
      <c r="A1441" s="134"/>
      <c r="B1441" s="79"/>
      <c r="C1441" s="81"/>
    </row>
    <row r="1442" spans="1:3">
      <c r="A1442" s="134"/>
      <c r="B1442" s="79"/>
      <c r="C1442" s="81"/>
    </row>
    <row r="1443" spans="1:3">
      <c r="A1443" s="134"/>
      <c r="B1443" s="79"/>
      <c r="C1443" s="81"/>
    </row>
    <row r="1444" spans="1:3">
      <c r="A1444" s="134"/>
      <c r="B1444" s="79"/>
      <c r="C1444" s="81"/>
    </row>
    <row r="1445" spans="1:3">
      <c r="A1445" s="134"/>
      <c r="B1445" s="79"/>
      <c r="C1445" s="81"/>
    </row>
    <row r="1446" spans="1:3">
      <c r="A1446" s="134"/>
      <c r="B1446" s="79"/>
      <c r="C1446" s="81"/>
    </row>
    <row r="1447" spans="1:3">
      <c r="A1447" s="134"/>
      <c r="B1447" s="79"/>
      <c r="C1447" s="81"/>
    </row>
    <row r="1448" spans="1:3">
      <c r="A1448" s="134"/>
      <c r="B1448" s="79"/>
      <c r="C1448" s="81"/>
    </row>
    <row r="1449" spans="1:3">
      <c r="A1449" s="134"/>
      <c r="B1449" s="79"/>
      <c r="C1449" s="81"/>
    </row>
    <row r="1450" spans="1:3">
      <c r="A1450" s="134"/>
      <c r="B1450" s="79"/>
      <c r="C1450" s="81"/>
    </row>
    <row r="1451" spans="1:3">
      <c r="A1451" s="134"/>
      <c r="B1451" s="79"/>
      <c r="C1451" s="81"/>
    </row>
    <row r="1452" spans="1:3">
      <c r="A1452" s="134"/>
      <c r="B1452" s="79"/>
      <c r="C1452" s="81"/>
    </row>
    <row r="1453" spans="1:3">
      <c r="A1453" s="134"/>
      <c r="B1453" s="79"/>
      <c r="C1453" s="81"/>
    </row>
    <row r="1454" spans="1:3">
      <c r="A1454" s="134"/>
      <c r="B1454" s="79"/>
      <c r="C1454" s="81"/>
    </row>
    <row r="1455" spans="1:3">
      <c r="A1455" s="134"/>
      <c r="B1455" s="79"/>
      <c r="C1455" s="81"/>
    </row>
    <row r="1456" spans="1:3">
      <c r="A1456" s="134"/>
      <c r="B1456" s="79"/>
      <c r="C1456" s="81"/>
    </row>
    <row r="1457" spans="1:3">
      <c r="A1457" s="134"/>
      <c r="B1457" s="79"/>
      <c r="C1457" s="81"/>
    </row>
    <row r="1458" spans="1:3">
      <c r="A1458" s="134"/>
      <c r="B1458" s="79"/>
      <c r="C1458" s="81"/>
    </row>
    <row r="1459" spans="1:3">
      <c r="A1459" s="134"/>
      <c r="B1459" s="79"/>
      <c r="C1459" s="81"/>
    </row>
    <row r="1460" spans="1:3">
      <c r="A1460" s="134"/>
      <c r="B1460" s="79"/>
      <c r="C1460" s="81"/>
    </row>
    <row r="1461" spans="1:3">
      <c r="A1461" s="134"/>
      <c r="B1461" s="79"/>
      <c r="C1461" s="81"/>
    </row>
    <row r="1462" spans="1:3">
      <c r="A1462" s="134"/>
      <c r="B1462" s="79"/>
      <c r="C1462" s="81"/>
    </row>
    <row r="1463" spans="1:3">
      <c r="A1463" s="134"/>
      <c r="B1463" s="79"/>
      <c r="C1463" s="81"/>
    </row>
    <row r="1464" spans="1:3">
      <c r="A1464" s="134"/>
      <c r="B1464" s="79"/>
      <c r="C1464" s="81"/>
    </row>
    <row r="1465" spans="1:3">
      <c r="A1465" s="134"/>
      <c r="B1465" s="79"/>
      <c r="C1465" s="81"/>
    </row>
    <row r="1466" spans="1:3">
      <c r="A1466" s="134"/>
      <c r="B1466" s="79"/>
      <c r="C1466" s="81"/>
    </row>
    <row r="1467" spans="1:3">
      <c r="A1467" s="134"/>
      <c r="B1467" s="79"/>
      <c r="C1467" s="81"/>
    </row>
    <row r="1468" spans="1:3">
      <c r="A1468" s="134"/>
      <c r="B1468" s="79"/>
      <c r="C1468" s="81"/>
    </row>
    <row r="1469" spans="1:3">
      <c r="A1469" s="134"/>
      <c r="B1469" s="79"/>
      <c r="C1469" s="81"/>
    </row>
    <row r="1470" spans="1:3">
      <c r="A1470" s="134"/>
      <c r="B1470" s="79"/>
      <c r="C1470" s="81"/>
    </row>
    <row r="1471" spans="1:3">
      <c r="A1471" s="134"/>
      <c r="B1471" s="79"/>
      <c r="C1471" s="81"/>
    </row>
    <row r="1472" spans="1:3">
      <c r="A1472" s="134"/>
      <c r="B1472" s="79"/>
      <c r="C1472" s="81"/>
    </row>
    <row r="1473" spans="1:3">
      <c r="A1473" s="134"/>
      <c r="B1473" s="79"/>
      <c r="C1473" s="81"/>
    </row>
    <row r="1474" spans="1:3">
      <c r="A1474" s="134"/>
      <c r="B1474" s="79"/>
      <c r="C1474" s="81"/>
    </row>
    <row r="1475" spans="1:3">
      <c r="A1475" s="134"/>
      <c r="B1475" s="79"/>
      <c r="C1475" s="81"/>
    </row>
    <row r="1476" spans="1:3">
      <c r="A1476" s="134"/>
      <c r="B1476" s="79"/>
      <c r="C1476" s="81"/>
    </row>
    <row r="1477" spans="1:3">
      <c r="A1477" s="134"/>
      <c r="B1477" s="79"/>
      <c r="C1477" s="81"/>
    </row>
    <row r="1478" spans="1:3">
      <c r="A1478" s="134"/>
      <c r="B1478" s="79"/>
      <c r="C1478" s="81"/>
    </row>
    <row r="1479" spans="1:3">
      <c r="A1479" s="134"/>
      <c r="B1479" s="79"/>
      <c r="C1479" s="81"/>
    </row>
    <row r="1480" spans="1:3">
      <c r="A1480" s="134"/>
      <c r="B1480" s="79"/>
      <c r="C1480" s="81"/>
    </row>
    <row r="1481" spans="1:3">
      <c r="A1481" s="134"/>
      <c r="B1481" s="79"/>
      <c r="C1481" s="81"/>
    </row>
    <row r="1482" spans="1:3">
      <c r="A1482" s="134"/>
      <c r="B1482" s="79"/>
      <c r="C1482" s="81"/>
    </row>
    <row r="1483" spans="1:3">
      <c r="A1483" s="134"/>
      <c r="B1483" s="79"/>
      <c r="C1483" s="81"/>
    </row>
    <row r="1484" spans="1:3">
      <c r="A1484" s="134"/>
      <c r="B1484" s="79"/>
      <c r="C1484" s="81"/>
    </row>
    <row r="1485" spans="1:3">
      <c r="A1485" s="134"/>
      <c r="B1485" s="79"/>
      <c r="C1485" s="81"/>
    </row>
    <row r="1486" spans="1:3">
      <c r="A1486" s="134"/>
      <c r="B1486" s="79"/>
      <c r="C1486" s="81"/>
    </row>
    <row r="1487" spans="1:3">
      <c r="A1487" s="134"/>
      <c r="B1487" s="79"/>
      <c r="C1487" s="81"/>
    </row>
    <row r="1488" spans="1:3">
      <c r="A1488" s="134"/>
      <c r="B1488" s="79"/>
      <c r="C1488" s="81"/>
    </row>
    <row r="1489" spans="1:3">
      <c r="A1489" s="134"/>
      <c r="B1489" s="79"/>
      <c r="C1489" s="81"/>
    </row>
    <row r="1490" spans="1:3">
      <c r="A1490" s="134"/>
      <c r="B1490" s="79"/>
      <c r="C1490" s="81"/>
    </row>
    <row r="1491" spans="1:3">
      <c r="A1491" s="134"/>
      <c r="B1491" s="79"/>
      <c r="C1491" s="81"/>
    </row>
    <row r="1492" spans="1:3">
      <c r="A1492" s="134"/>
      <c r="B1492" s="79"/>
      <c r="C1492" s="81"/>
    </row>
    <row r="1493" spans="1:3">
      <c r="A1493" s="134"/>
      <c r="B1493" s="79"/>
      <c r="C1493" s="81"/>
    </row>
    <row r="1494" spans="1:3">
      <c r="A1494" s="134"/>
      <c r="B1494" s="79"/>
      <c r="C1494" s="81"/>
    </row>
    <row r="1495" spans="1:3">
      <c r="A1495" s="134"/>
      <c r="B1495" s="79"/>
      <c r="C1495" s="81"/>
    </row>
    <row r="1496" spans="1:3">
      <c r="A1496" s="134"/>
      <c r="B1496" s="79"/>
      <c r="C1496" s="81"/>
    </row>
    <row r="1497" spans="1:3">
      <c r="A1497" s="134"/>
      <c r="B1497" s="79"/>
      <c r="C1497" s="81"/>
    </row>
    <row r="1498" spans="1:3">
      <c r="A1498" s="134"/>
      <c r="B1498" s="79"/>
      <c r="C1498" s="81"/>
    </row>
    <row r="1499" spans="1:3">
      <c r="A1499" s="134"/>
      <c r="B1499" s="79"/>
      <c r="C1499" s="81"/>
    </row>
    <row r="1500" spans="1:3">
      <c r="A1500" s="134"/>
      <c r="B1500" s="79"/>
      <c r="C1500" s="81"/>
    </row>
    <row r="1501" spans="1:3">
      <c r="A1501" s="134"/>
      <c r="B1501" s="79"/>
      <c r="C1501" s="81"/>
    </row>
    <row r="1502" spans="1:3">
      <c r="A1502" s="134"/>
      <c r="B1502" s="79"/>
      <c r="C1502" s="81"/>
    </row>
    <row r="1503" spans="1:3">
      <c r="A1503" s="134"/>
      <c r="B1503" s="79"/>
      <c r="C1503" s="81"/>
    </row>
    <row r="1504" spans="1:3">
      <c r="A1504" s="134"/>
      <c r="B1504" s="79"/>
      <c r="C1504" s="81"/>
    </row>
    <row r="1505" spans="1:3">
      <c r="A1505" s="134"/>
      <c r="B1505" s="79"/>
      <c r="C1505" s="81"/>
    </row>
    <row r="1506" spans="1:3">
      <c r="A1506" s="134"/>
      <c r="B1506" s="79"/>
      <c r="C1506" s="81"/>
    </row>
    <row r="1507" spans="1:3">
      <c r="A1507" s="134"/>
      <c r="B1507" s="79"/>
      <c r="C1507" s="81"/>
    </row>
    <row r="1508" spans="1:3">
      <c r="A1508" s="134"/>
      <c r="B1508" s="79"/>
      <c r="C1508" s="81"/>
    </row>
    <row r="1509" spans="1:3">
      <c r="A1509" s="134"/>
      <c r="B1509" s="79"/>
      <c r="C1509" s="81"/>
    </row>
    <row r="1510" spans="1:3">
      <c r="A1510" s="134"/>
      <c r="B1510" s="79"/>
      <c r="C1510" s="81"/>
    </row>
    <row r="1511" spans="1:3">
      <c r="A1511" s="134"/>
      <c r="B1511" s="79"/>
      <c r="C1511" s="81"/>
    </row>
    <row r="1512" spans="1:3">
      <c r="A1512" s="134"/>
      <c r="B1512" s="79"/>
      <c r="C1512" s="81"/>
    </row>
    <row r="1513" spans="1:3">
      <c r="A1513" s="134"/>
      <c r="B1513" s="79"/>
      <c r="C1513" s="81"/>
    </row>
    <row r="1514" spans="1:3">
      <c r="A1514" s="134"/>
      <c r="B1514" s="79"/>
      <c r="C1514" s="81"/>
    </row>
    <row r="1515" spans="1:3">
      <c r="A1515" s="134"/>
      <c r="B1515" s="79"/>
      <c r="C1515" s="81"/>
    </row>
    <row r="1516" spans="1:3">
      <c r="A1516" s="134"/>
      <c r="B1516" s="79"/>
      <c r="C1516" s="81"/>
    </row>
    <row r="1517" spans="1:3">
      <c r="A1517" s="134"/>
      <c r="B1517" s="79"/>
      <c r="C1517" s="81"/>
    </row>
    <row r="1518" spans="1:3">
      <c r="A1518" s="134"/>
      <c r="B1518" s="79"/>
      <c r="C1518" s="81"/>
    </row>
    <row r="1519" spans="1:3">
      <c r="A1519" s="134"/>
      <c r="B1519" s="79"/>
      <c r="C1519" s="81"/>
    </row>
    <row r="1520" spans="1:3">
      <c r="A1520" s="134"/>
      <c r="B1520" s="79"/>
      <c r="C1520" s="81"/>
    </row>
    <row r="1521" spans="1:3">
      <c r="A1521" s="134"/>
      <c r="B1521" s="79"/>
      <c r="C1521" s="81"/>
    </row>
    <row r="1522" spans="1:3">
      <c r="A1522" s="134"/>
      <c r="B1522" s="79"/>
      <c r="C1522" s="81"/>
    </row>
    <row r="1523" spans="1:3">
      <c r="A1523" s="134"/>
      <c r="B1523" s="79"/>
      <c r="C1523" s="81"/>
    </row>
    <row r="1524" spans="1:3">
      <c r="A1524" s="134"/>
      <c r="B1524" s="79"/>
      <c r="C1524" s="81"/>
    </row>
    <row r="1525" spans="1:3">
      <c r="A1525" s="134"/>
      <c r="B1525" s="79"/>
      <c r="C1525" s="81"/>
    </row>
    <row r="1526" spans="1:3">
      <c r="A1526" s="134"/>
      <c r="B1526" s="79"/>
      <c r="C1526" s="81"/>
    </row>
    <row r="1527" spans="1:3">
      <c r="A1527" s="134"/>
      <c r="B1527" s="79"/>
      <c r="C1527" s="81"/>
    </row>
    <row r="1528" spans="1:3">
      <c r="A1528" s="134"/>
      <c r="B1528" s="79"/>
      <c r="C1528" s="81"/>
    </row>
    <row r="1529" spans="1:3">
      <c r="A1529" s="134"/>
      <c r="B1529" s="79"/>
      <c r="C1529" s="81"/>
    </row>
    <row r="1530" spans="1:3">
      <c r="A1530" s="134"/>
      <c r="B1530" s="79"/>
      <c r="C1530" s="81"/>
    </row>
    <row r="1531" spans="1:3">
      <c r="A1531" s="134"/>
      <c r="B1531" s="79"/>
      <c r="C1531" s="81"/>
    </row>
    <row r="1532" spans="1:3">
      <c r="A1532" s="134"/>
      <c r="B1532" s="79"/>
      <c r="C1532" s="81"/>
    </row>
    <row r="1533" spans="1:3">
      <c r="A1533" s="134"/>
      <c r="B1533" s="79"/>
      <c r="C1533" s="81"/>
    </row>
    <row r="1534" spans="1:3">
      <c r="A1534" s="134"/>
      <c r="B1534" s="79"/>
      <c r="C1534" s="81"/>
    </row>
    <row r="1535" spans="1:3">
      <c r="A1535" s="134"/>
      <c r="B1535" s="79"/>
      <c r="C1535" s="81"/>
    </row>
    <row r="1536" spans="1:3">
      <c r="A1536" s="134"/>
      <c r="B1536" s="79"/>
      <c r="C1536" s="81"/>
    </row>
    <row r="1537" spans="1:3">
      <c r="A1537" s="134"/>
      <c r="B1537" s="79"/>
      <c r="C1537" s="81"/>
    </row>
    <row r="1538" spans="1:3">
      <c r="A1538" s="134"/>
      <c r="B1538" s="79"/>
      <c r="C1538" s="81"/>
    </row>
    <row r="1539" spans="1:3">
      <c r="A1539" s="134"/>
      <c r="B1539" s="79"/>
      <c r="C1539" s="81"/>
    </row>
    <row r="1540" spans="1:3">
      <c r="A1540" s="134"/>
      <c r="B1540" s="79"/>
      <c r="C1540" s="81"/>
    </row>
    <row r="1541" spans="1:3">
      <c r="A1541" s="134"/>
      <c r="B1541" s="79"/>
      <c r="C1541" s="81"/>
    </row>
    <row r="1542" spans="1:3">
      <c r="A1542" s="134"/>
      <c r="B1542" s="79"/>
      <c r="C1542" s="81"/>
    </row>
    <row r="1543" spans="1:3">
      <c r="A1543" s="134"/>
      <c r="B1543" s="79"/>
      <c r="C1543" s="81"/>
    </row>
    <row r="1544" spans="1:3">
      <c r="A1544" s="134"/>
      <c r="B1544" s="79"/>
      <c r="C1544" s="81"/>
    </row>
    <row r="1545" spans="1:3">
      <c r="A1545" s="134"/>
      <c r="B1545" s="79"/>
      <c r="C1545" s="81"/>
    </row>
    <row r="1546" spans="1:3">
      <c r="A1546" s="134"/>
      <c r="B1546" s="79"/>
      <c r="C1546" s="81"/>
    </row>
    <row r="1547" spans="1:3">
      <c r="A1547" s="134"/>
      <c r="B1547" s="79"/>
      <c r="C1547" s="81"/>
    </row>
    <row r="1548" spans="1:3">
      <c r="A1548" s="134"/>
      <c r="B1548" s="79"/>
      <c r="C1548" s="81"/>
    </row>
    <row r="1549" spans="1:3">
      <c r="A1549" s="134"/>
      <c r="B1549" s="79"/>
      <c r="C1549" s="81"/>
    </row>
    <row r="1550" spans="1:3">
      <c r="A1550" s="134"/>
      <c r="B1550" s="79"/>
      <c r="C1550" s="81"/>
    </row>
    <row r="1551" spans="1:3">
      <c r="A1551" s="134"/>
      <c r="B1551" s="79"/>
      <c r="C1551" s="81"/>
    </row>
    <row r="1552" spans="1:3">
      <c r="A1552" s="134"/>
      <c r="B1552" s="79"/>
      <c r="C1552" s="81"/>
    </row>
    <row r="1553" spans="1:3">
      <c r="A1553" s="134"/>
      <c r="B1553" s="79"/>
      <c r="C1553" s="81"/>
    </row>
    <row r="1554" spans="1:3">
      <c r="A1554" s="134"/>
      <c r="B1554" s="79"/>
      <c r="C1554" s="81"/>
    </row>
    <row r="1555" spans="1:3">
      <c r="A1555" s="134"/>
      <c r="B1555" s="79"/>
      <c r="C1555" s="81"/>
    </row>
    <row r="1556" spans="1:3">
      <c r="A1556" s="134"/>
      <c r="B1556" s="79"/>
      <c r="C1556" s="81"/>
    </row>
    <row r="1557" spans="1:3">
      <c r="A1557" s="134"/>
      <c r="B1557" s="79"/>
      <c r="C1557" s="81"/>
    </row>
    <row r="1558" spans="1:3">
      <c r="A1558" s="134"/>
      <c r="B1558" s="79"/>
      <c r="C1558" s="81"/>
    </row>
    <row r="1559" spans="1:3">
      <c r="A1559" s="134"/>
      <c r="B1559" s="79"/>
      <c r="C1559" s="81"/>
    </row>
    <row r="1560" spans="1:3">
      <c r="A1560" s="134"/>
      <c r="B1560" s="79"/>
      <c r="C1560" s="81"/>
    </row>
    <row r="1561" spans="1:3">
      <c r="A1561" s="134"/>
      <c r="B1561" s="79"/>
      <c r="C1561" s="81"/>
    </row>
    <row r="1562" spans="1:3">
      <c r="A1562" s="134"/>
      <c r="B1562" s="79"/>
      <c r="C1562" s="81"/>
    </row>
    <row r="1563" spans="1:3">
      <c r="A1563" s="134"/>
      <c r="B1563" s="79"/>
      <c r="C1563" s="81"/>
    </row>
    <row r="1564" spans="1:3">
      <c r="A1564" s="134"/>
      <c r="B1564" s="79"/>
      <c r="C1564" s="81"/>
    </row>
    <row r="1565" spans="1:3">
      <c r="A1565" s="134"/>
      <c r="B1565" s="79"/>
      <c r="C1565" s="81"/>
    </row>
    <row r="1566" spans="1:3">
      <c r="A1566" s="134"/>
      <c r="B1566" s="79"/>
      <c r="C1566" s="81"/>
    </row>
    <row r="1567" spans="1:3">
      <c r="A1567" s="134"/>
      <c r="B1567" s="79"/>
      <c r="C1567" s="81"/>
    </row>
    <row r="1568" spans="1:3">
      <c r="A1568" s="134"/>
      <c r="B1568" s="79"/>
      <c r="C1568" s="81"/>
    </row>
    <row r="1569" spans="1:3">
      <c r="A1569" s="134"/>
      <c r="B1569" s="79"/>
      <c r="C1569" s="81"/>
    </row>
    <row r="1570" spans="1:3">
      <c r="A1570" s="134"/>
      <c r="B1570" s="79"/>
      <c r="C1570" s="81"/>
    </row>
    <row r="1571" spans="1:3">
      <c r="A1571" s="134"/>
      <c r="B1571" s="79"/>
      <c r="C1571" s="81"/>
    </row>
    <row r="1572" spans="1:3">
      <c r="A1572" s="134"/>
      <c r="B1572" s="79"/>
      <c r="C1572" s="81"/>
    </row>
    <row r="1573" spans="1:3">
      <c r="A1573" s="134"/>
      <c r="B1573" s="79"/>
      <c r="C1573" s="81"/>
    </row>
    <row r="1574" spans="1:3">
      <c r="A1574" s="134"/>
      <c r="B1574" s="79"/>
      <c r="C1574" s="81"/>
    </row>
    <row r="1575" spans="1:3">
      <c r="A1575" s="134"/>
      <c r="B1575" s="79"/>
      <c r="C1575" s="81"/>
    </row>
    <row r="1576" spans="1:3">
      <c r="A1576" s="134"/>
      <c r="B1576" s="79"/>
      <c r="C1576" s="81"/>
    </row>
    <row r="1577" spans="1:3">
      <c r="A1577" s="134"/>
      <c r="B1577" s="79"/>
      <c r="C1577" s="81"/>
    </row>
    <row r="1578" spans="1:3">
      <c r="A1578" s="134"/>
      <c r="B1578" s="79"/>
      <c r="C1578" s="81"/>
    </row>
    <row r="1579" spans="1:3">
      <c r="A1579" s="134"/>
      <c r="B1579" s="79"/>
      <c r="C1579" s="81"/>
    </row>
    <row r="1580" spans="1:3">
      <c r="A1580" s="134"/>
      <c r="B1580" s="79"/>
      <c r="C1580" s="81"/>
    </row>
    <row r="1581" spans="1:3">
      <c r="A1581" s="134"/>
      <c r="B1581" s="79"/>
      <c r="C1581" s="81"/>
    </row>
    <row r="1582" spans="1:3">
      <c r="A1582" s="134"/>
      <c r="B1582" s="79"/>
      <c r="C1582" s="81"/>
    </row>
    <row r="1583" spans="1:3">
      <c r="A1583" s="134"/>
      <c r="B1583" s="79"/>
      <c r="C1583" s="81"/>
    </row>
    <row r="1584" spans="1:3">
      <c r="A1584" s="134"/>
      <c r="B1584" s="79"/>
      <c r="C1584" s="81"/>
    </row>
    <row r="1585" spans="1:3">
      <c r="A1585" s="134"/>
      <c r="B1585" s="79"/>
      <c r="C1585" s="81"/>
    </row>
    <row r="1586" spans="1:3">
      <c r="A1586" s="134"/>
      <c r="B1586" s="79"/>
      <c r="C1586" s="81"/>
    </row>
    <row r="1587" spans="1:3">
      <c r="A1587" s="134"/>
      <c r="B1587" s="79"/>
      <c r="C1587" s="81"/>
    </row>
    <row r="1588" spans="1:3">
      <c r="A1588" s="134"/>
      <c r="B1588" s="79"/>
      <c r="C1588" s="81"/>
    </row>
    <row r="1589" spans="1:3">
      <c r="A1589" s="134"/>
      <c r="B1589" s="79"/>
      <c r="C1589" s="81"/>
    </row>
    <row r="1590" spans="1:3">
      <c r="A1590" s="134"/>
      <c r="B1590" s="79"/>
      <c r="C1590" s="81"/>
    </row>
    <row r="1591" spans="1:3">
      <c r="A1591" s="134"/>
      <c r="B1591" s="79"/>
      <c r="C1591" s="81"/>
    </row>
    <row r="1592" spans="1:3">
      <c r="A1592" s="134"/>
      <c r="B1592" s="79"/>
      <c r="C1592" s="81"/>
    </row>
    <row r="1593" spans="1:3">
      <c r="A1593" s="134"/>
      <c r="B1593" s="79"/>
      <c r="C1593" s="81"/>
    </row>
    <row r="1594" spans="1:3">
      <c r="A1594" s="134"/>
      <c r="B1594" s="79"/>
      <c r="C1594" s="81"/>
    </row>
    <row r="1595" spans="1:3">
      <c r="A1595" s="134"/>
      <c r="B1595" s="79"/>
      <c r="C1595" s="81"/>
    </row>
    <row r="1596" spans="1:3">
      <c r="A1596" s="134"/>
      <c r="B1596" s="79"/>
      <c r="C1596" s="81"/>
    </row>
    <row r="1597" spans="1:3">
      <c r="A1597" s="134"/>
      <c r="B1597" s="79"/>
      <c r="C1597" s="81"/>
    </row>
    <row r="1598" spans="1:3">
      <c r="A1598" s="134"/>
      <c r="B1598" s="79"/>
      <c r="C1598" s="81"/>
    </row>
    <row r="1599" spans="1:3">
      <c r="A1599" s="134"/>
      <c r="B1599" s="79"/>
      <c r="C1599" s="81"/>
    </row>
    <row r="1600" spans="1:3">
      <c r="A1600" s="134"/>
      <c r="B1600" s="79"/>
      <c r="C1600" s="81"/>
    </row>
    <row r="1601" spans="1:3">
      <c r="A1601" s="134"/>
      <c r="B1601" s="79"/>
      <c r="C1601" s="81"/>
    </row>
    <row r="1602" spans="1:3">
      <c r="A1602" s="134"/>
      <c r="B1602" s="79"/>
      <c r="C1602" s="81"/>
    </row>
    <row r="1603" spans="1:3">
      <c r="A1603" s="134"/>
      <c r="B1603" s="79"/>
      <c r="C1603" s="81"/>
    </row>
    <row r="1604" spans="1:3">
      <c r="A1604" s="134"/>
      <c r="B1604" s="79"/>
      <c r="C1604" s="81"/>
    </row>
    <row r="1605" spans="1:3">
      <c r="A1605" s="134"/>
      <c r="B1605" s="79"/>
      <c r="C1605" s="81"/>
    </row>
    <row r="1606" spans="1:3">
      <c r="A1606" s="134"/>
      <c r="B1606" s="79"/>
      <c r="C1606" s="81"/>
    </row>
    <row r="1607" spans="1:3">
      <c r="A1607" s="134"/>
      <c r="B1607" s="79"/>
      <c r="C1607" s="81"/>
    </row>
    <row r="1608" spans="1:3">
      <c r="A1608" s="134"/>
      <c r="B1608" s="79"/>
      <c r="C1608" s="81"/>
    </row>
    <row r="1609" spans="1:3">
      <c r="A1609" s="134"/>
      <c r="B1609" s="79"/>
      <c r="C1609" s="81"/>
    </row>
    <row r="1610" spans="1:3">
      <c r="A1610" s="134"/>
      <c r="B1610" s="79"/>
      <c r="C1610" s="81"/>
    </row>
    <row r="1611" spans="1:3">
      <c r="A1611" s="134"/>
      <c r="B1611" s="79"/>
      <c r="C1611" s="81"/>
    </row>
    <row r="1612" spans="1:3">
      <c r="A1612" s="134"/>
      <c r="B1612" s="79"/>
      <c r="C1612" s="81"/>
    </row>
    <row r="1613" spans="1:3">
      <c r="A1613" s="134"/>
      <c r="B1613" s="79"/>
      <c r="C1613" s="81"/>
    </row>
    <row r="1614" spans="1:3">
      <c r="A1614" s="134"/>
      <c r="B1614" s="79"/>
      <c r="C1614" s="81"/>
    </row>
    <row r="1615" spans="1:3">
      <c r="A1615" s="134"/>
      <c r="B1615" s="79"/>
      <c r="C1615" s="81"/>
    </row>
    <row r="1616" spans="1:3">
      <c r="A1616" s="134"/>
      <c r="B1616" s="79"/>
      <c r="C1616" s="81"/>
    </row>
    <row r="1617" spans="1:3">
      <c r="A1617" s="134"/>
      <c r="B1617" s="79"/>
      <c r="C1617" s="81"/>
    </row>
    <row r="1618" spans="1:3">
      <c r="A1618" s="134"/>
      <c r="B1618" s="79"/>
      <c r="C1618" s="81"/>
    </row>
    <row r="1619" spans="1:3">
      <c r="A1619" s="134"/>
      <c r="B1619" s="79"/>
      <c r="C1619" s="81"/>
    </row>
    <row r="1620" spans="1:3">
      <c r="A1620" s="134"/>
      <c r="B1620" s="79"/>
      <c r="C1620" s="81"/>
    </row>
    <row r="1621" spans="1:3">
      <c r="A1621" s="134"/>
      <c r="B1621" s="79"/>
      <c r="C1621" s="81"/>
    </row>
    <row r="1622" spans="1:3">
      <c r="A1622" s="134"/>
      <c r="B1622" s="79"/>
      <c r="C1622" s="81"/>
    </row>
    <row r="1623" spans="1:3">
      <c r="A1623" s="134"/>
      <c r="B1623" s="79"/>
      <c r="C1623" s="81"/>
    </row>
    <row r="1624" spans="1:3">
      <c r="A1624" s="134"/>
      <c r="B1624" s="79"/>
      <c r="C1624" s="81"/>
    </row>
    <row r="1625" spans="1:3">
      <c r="A1625" s="134"/>
      <c r="B1625" s="79"/>
      <c r="C1625" s="81"/>
    </row>
    <row r="1626" spans="1:3">
      <c r="A1626" s="134"/>
      <c r="B1626" s="79"/>
      <c r="C1626" s="81"/>
    </row>
    <row r="1627" spans="1:3">
      <c r="A1627" s="134"/>
      <c r="B1627" s="79"/>
      <c r="C1627" s="81"/>
    </row>
    <row r="1628" spans="1:3">
      <c r="A1628" s="134"/>
      <c r="B1628" s="79"/>
      <c r="C1628" s="81"/>
    </row>
    <row r="1629" spans="1:3">
      <c r="A1629" s="134"/>
      <c r="B1629" s="79"/>
      <c r="C1629" s="81"/>
    </row>
    <row r="1630" spans="1:3">
      <c r="A1630" s="134"/>
      <c r="B1630" s="79"/>
      <c r="C1630" s="81"/>
    </row>
    <row r="1631" spans="1:3">
      <c r="A1631" s="134"/>
      <c r="B1631" s="79"/>
      <c r="C1631" s="81"/>
    </row>
    <row r="1632" spans="1:3">
      <c r="A1632" s="134"/>
      <c r="B1632" s="79"/>
      <c r="C1632" s="81"/>
    </row>
    <row r="1633" spans="1:3">
      <c r="A1633" s="134"/>
      <c r="B1633" s="79"/>
      <c r="C1633" s="81"/>
    </row>
    <row r="1634" spans="1:3">
      <c r="A1634" s="134"/>
      <c r="B1634" s="79"/>
      <c r="C1634" s="81"/>
    </row>
    <row r="1635" spans="1:3">
      <c r="A1635" s="134"/>
      <c r="B1635" s="79"/>
      <c r="C1635" s="81"/>
    </row>
    <row r="1636" spans="1:3">
      <c r="A1636" s="134"/>
      <c r="B1636" s="79"/>
      <c r="C1636" s="81"/>
    </row>
    <row r="1637" spans="1:3">
      <c r="A1637" s="134"/>
      <c r="B1637" s="79"/>
      <c r="C1637" s="81"/>
    </row>
    <row r="1638" spans="1:3">
      <c r="A1638" s="134"/>
      <c r="B1638" s="79"/>
      <c r="C1638" s="81"/>
    </row>
    <row r="1639" spans="1:3">
      <c r="A1639" s="134"/>
      <c r="B1639" s="79"/>
      <c r="C1639" s="81"/>
    </row>
    <row r="1640" spans="1:3">
      <c r="A1640" s="134"/>
      <c r="B1640" s="79"/>
      <c r="C1640" s="81"/>
    </row>
    <row r="1641" spans="1:3">
      <c r="A1641" s="134"/>
      <c r="B1641" s="79"/>
      <c r="C1641" s="81"/>
    </row>
    <row r="1642" spans="1:3">
      <c r="A1642" s="134"/>
      <c r="B1642" s="79"/>
      <c r="C1642" s="81"/>
    </row>
    <row r="1643" spans="1:3">
      <c r="A1643" s="134"/>
      <c r="B1643" s="79"/>
      <c r="C1643" s="81"/>
    </row>
    <row r="1644" spans="1:3">
      <c r="A1644" s="134"/>
      <c r="B1644" s="79"/>
      <c r="C1644" s="81"/>
    </row>
    <row r="1645" spans="1:3">
      <c r="A1645" s="134"/>
      <c r="B1645" s="79"/>
      <c r="C1645" s="81"/>
    </row>
    <row r="1646" spans="1:3">
      <c r="A1646" s="134"/>
      <c r="B1646" s="79"/>
      <c r="C1646" s="81"/>
    </row>
    <row r="1647" spans="1:3">
      <c r="A1647" s="134"/>
      <c r="B1647" s="79"/>
      <c r="C1647" s="81"/>
    </row>
    <row r="1648" spans="1:3">
      <c r="A1648" s="134"/>
      <c r="B1648" s="79"/>
      <c r="C1648" s="81"/>
    </row>
    <row r="1649" spans="1:3">
      <c r="A1649" s="134"/>
      <c r="B1649" s="79"/>
      <c r="C1649" s="81"/>
    </row>
    <row r="1650" spans="1:3">
      <c r="A1650" s="134"/>
      <c r="B1650" s="79"/>
      <c r="C1650" s="81"/>
    </row>
    <row r="1651" spans="1:3">
      <c r="A1651" s="134"/>
      <c r="B1651" s="79"/>
      <c r="C1651" s="81"/>
    </row>
    <row r="1652" spans="1:3">
      <c r="A1652" s="134"/>
      <c r="B1652" s="79"/>
      <c r="C1652" s="81"/>
    </row>
    <row r="1653" spans="1:3">
      <c r="A1653" s="134"/>
      <c r="B1653" s="79"/>
      <c r="C1653" s="81"/>
    </row>
    <row r="1654" spans="1:3">
      <c r="A1654" s="134"/>
      <c r="B1654" s="79"/>
      <c r="C1654" s="81"/>
    </row>
    <row r="1655" spans="1:3">
      <c r="A1655" s="134"/>
      <c r="B1655" s="79"/>
      <c r="C1655" s="81"/>
    </row>
    <row r="1656" spans="1:3">
      <c r="A1656" s="134"/>
      <c r="B1656" s="79"/>
      <c r="C1656" s="81"/>
    </row>
    <row r="1657" spans="1:3">
      <c r="A1657" s="134"/>
      <c r="B1657" s="79"/>
      <c r="C1657" s="81"/>
    </row>
    <row r="1658" spans="1:3">
      <c r="A1658" s="134"/>
      <c r="B1658" s="79"/>
      <c r="C1658" s="81"/>
    </row>
    <row r="1659" spans="1:3">
      <c r="A1659" s="134"/>
      <c r="B1659" s="79"/>
      <c r="C1659" s="81"/>
    </row>
    <row r="1660" spans="1:3">
      <c r="A1660" s="134"/>
      <c r="B1660" s="79"/>
      <c r="C1660" s="81"/>
    </row>
    <row r="1661" spans="1:3">
      <c r="A1661" s="134"/>
      <c r="B1661" s="79"/>
      <c r="C1661" s="81"/>
    </row>
    <row r="1662" spans="1:3">
      <c r="A1662" s="134"/>
      <c r="B1662" s="79"/>
      <c r="C1662" s="81"/>
    </row>
    <row r="1663" spans="1:3">
      <c r="A1663" s="134"/>
      <c r="B1663" s="79"/>
      <c r="C1663" s="81"/>
    </row>
    <row r="1664" spans="1:3">
      <c r="A1664" s="134"/>
      <c r="B1664" s="79"/>
      <c r="C1664" s="81"/>
    </row>
    <row r="1665" spans="1:3">
      <c r="A1665" s="134"/>
      <c r="B1665" s="79"/>
      <c r="C1665" s="81"/>
    </row>
    <row r="1666" spans="1:3">
      <c r="A1666" s="134"/>
      <c r="B1666" s="79"/>
      <c r="C1666" s="81"/>
    </row>
    <row r="1667" spans="1:3">
      <c r="A1667" s="134"/>
      <c r="B1667" s="79"/>
      <c r="C1667" s="81"/>
    </row>
    <row r="1668" spans="1:3">
      <c r="A1668" s="134"/>
      <c r="B1668" s="79"/>
      <c r="C1668" s="81"/>
    </row>
    <row r="1669" spans="1:3">
      <c r="A1669" s="134"/>
      <c r="B1669" s="79"/>
      <c r="C1669" s="81"/>
    </row>
    <row r="1670" spans="1:3">
      <c r="A1670" s="134"/>
      <c r="B1670" s="79"/>
      <c r="C1670" s="81"/>
    </row>
    <row r="1671" spans="1:3">
      <c r="A1671" s="134"/>
      <c r="B1671" s="79"/>
      <c r="C1671" s="81"/>
    </row>
    <row r="1672" spans="1:3">
      <c r="A1672" s="134"/>
      <c r="B1672" s="79"/>
      <c r="C1672" s="81"/>
    </row>
    <row r="1673" spans="1:3">
      <c r="A1673" s="134"/>
      <c r="B1673" s="79"/>
      <c r="C1673" s="81"/>
    </row>
    <row r="1674" spans="1:3">
      <c r="A1674" s="134"/>
      <c r="B1674" s="79"/>
      <c r="C1674" s="81"/>
    </row>
    <row r="1675" spans="1:3">
      <c r="A1675" s="134"/>
      <c r="B1675" s="79"/>
      <c r="C1675" s="81"/>
    </row>
    <row r="1676" spans="1:3">
      <c r="A1676" s="134"/>
      <c r="B1676" s="79"/>
      <c r="C1676" s="81"/>
    </row>
    <row r="1677" spans="1:3">
      <c r="A1677" s="134"/>
      <c r="B1677" s="79"/>
      <c r="C1677" s="81"/>
    </row>
    <row r="1678" spans="1:3">
      <c r="A1678" s="134"/>
      <c r="B1678" s="79"/>
      <c r="C1678" s="81"/>
    </row>
    <row r="1679" spans="1:3">
      <c r="A1679" s="134"/>
      <c r="B1679" s="79"/>
      <c r="C1679" s="81"/>
    </row>
    <row r="1680" spans="1:3">
      <c r="A1680" s="134"/>
      <c r="B1680" s="79"/>
      <c r="C1680" s="81"/>
    </row>
    <row r="1681" spans="1:3">
      <c r="A1681" s="134"/>
      <c r="B1681" s="79"/>
      <c r="C1681" s="81"/>
    </row>
    <row r="1682" spans="1:3">
      <c r="A1682" s="134"/>
      <c r="B1682" s="79"/>
      <c r="C1682" s="81"/>
    </row>
    <row r="1683" spans="1:3">
      <c r="A1683" s="134"/>
      <c r="B1683" s="79"/>
      <c r="C1683" s="81"/>
    </row>
    <row r="1684" spans="1:3">
      <c r="A1684" s="134"/>
      <c r="B1684" s="79"/>
      <c r="C1684" s="81"/>
    </row>
    <row r="1685" spans="1:3">
      <c r="A1685" s="134"/>
      <c r="B1685" s="79"/>
      <c r="C1685" s="81"/>
    </row>
    <row r="1686" spans="1:3">
      <c r="A1686" s="134"/>
      <c r="B1686" s="79"/>
      <c r="C1686" s="81"/>
    </row>
    <row r="1687" spans="1:3">
      <c r="A1687" s="134"/>
      <c r="B1687" s="79"/>
      <c r="C1687" s="81"/>
    </row>
    <row r="1688" spans="1:3">
      <c r="A1688" s="134"/>
      <c r="B1688" s="79"/>
      <c r="C1688" s="81"/>
    </row>
    <row r="1689" spans="1:3">
      <c r="A1689" s="134"/>
      <c r="B1689" s="79"/>
      <c r="C1689" s="81"/>
    </row>
    <row r="1690" spans="1:3">
      <c r="A1690" s="134"/>
      <c r="B1690" s="79"/>
      <c r="C1690" s="81"/>
    </row>
    <row r="1691" spans="1:3">
      <c r="A1691" s="134"/>
      <c r="B1691" s="79"/>
      <c r="C1691" s="81"/>
    </row>
    <row r="1692" spans="1:3">
      <c r="A1692" s="134"/>
      <c r="B1692" s="79"/>
      <c r="C1692" s="81"/>
    </row>
    <row r="1693" spans="1:3">
      <c r="A1693" s="134"/>
      <c r="B1693" s="79"/>
      <c r="C1693" s="81"/>
    </row>
    <row r="1694" spans="1:3">
      <c r="A1694" s="134"/>
      <c r="B1694" s="79"/>
      <c r="C1694" s="81"/>
    </row>
    <row r="1695" spans="1:3">
      <c r="A1695" s="134"/>
      <c r="B1695" s="79"/>
      <c r="C1695" s="81"/>
    </row>
    <row r="1696" spans="1:3">
      <c r="A1696" s="134"/>
      <c r="B1696" s="79"/>
      <c r="C1696" s="81"/>
    </row>
    <row r="1697" spans="1:3">
      <c r="A1697" s="134"/>
      <c r="B1697" s="79"/>
      <c r="C1697" s="81"/>
    </row>
    <row r="1698" spans="1:3">
      <c r="A1698" s="134"/>
      <c r="B1698" s="79"/>
      <c r="C1698" s="81"/>
    </row>
    <row r="1699" spans="1:3">
      <c r="A1699" s="134"/>
      <c r="B1699" s="79"/>
      <c r="C1699" s="81"/>
    </row>
    <row r="1700" spans="1:3">
      <c r="A1700" s="134"/>
      <c r="B1700" s="79"/>
      <c r="C1700" s="81"/>
    </row>
    <row r="1701" spans="1:3">
      <c r="A1701" s="134"/>
      <c r="B1701" s="79"/>
      <c r="C1701" s="81"/>
    </row>
    <row r="1702" spans="1:3">
      <c r="A1702" s="134"/>
      <c r="B1702" s="79"/>
      <c r="C1702" s="81"/>
    </row>
    <row r="1703" spans="1:3">
      <c r="A1703" s="134"/>
      <c r="B1703" s="79"/>
      <c r="C1703" s="81"/>
    </row>
    <row r="1704" spans="1:3">
      <c r="A1704" s="134"/>
      <c r="B1704" s="79"/>
      <c r="C1704" s="81"/>
    </row>
    <row r="1705" spans="1:3">
      <c r="A1705" s="134"/>
      <c r="B1705" s="79"/>
      <c r="C1705" s="81"/>
    </row>
    <row r="1706" spans="1:3">
      <c r="A1706" s="134"/>
      <c r="B1706" s="79"/>
      <c r="C1706" s="81"/>
    </row>
    <row r="1707" spans="1:3">
      <c r="A1707" s="134"/>
      <c r="B1707" s="79"/>
      <c r="C1707" s="81"/>
    </row>
    <row r="1708" spans="1:3">
      <c r="A1708" s="134"/>
      <c r="B1708" s="79"/>
      <c r="C1708" s="81"/>
    </row>
    <row r="1709" spans="1:3">
      <c r="A1709" s="134"/>
      <c r="B1709" s="79"/>
      <c r="C1709" s="81"/>
    </row>
    <row r="1710" spans="1:3">
      <c r="A1710" s="134"/>
      <c r="B1710" s="79"/>
      <c r="C1710" s="81"/>
    </row>
    <row r="1711" spans="1:3">
      <c r="A1711" s="134"/>
      <c r="B1711" s="79"/>
      <c r="C1711" s="81"/>
    </row>
    <row r="1712" spans="1:3">
      <c r="A1712" s="134"/>
      <c r="B1712" s="79"/>
      <c r="C1712" s="81"/>
    </row>
    <row r="1713" spans="1:3">
      <c r="A1713" s="134"/>
      <c r="B1713" s="79"/>
      <c r="C1713" s="81"/>
    </row>
    <row r="1714" spans="1:3">
      <c r="A1714" s="134"/>
      <c r="B1714" s="79"/>
      <c r="C1714" s="81"/>
    </row>
    <row r="1715" spans="1:3">
      <c r="A1715" s="134"/>
      <c r="B1715" s="79"/>
      <c r="C1715" s="81"/>
    </row>
    <row r="1716" spans="1:3">
      <c r="A1716" s="134"/>
      <c r="B1716" s="79"/>
      <c r="C1716" s="81"/>
    </row>
    <row r="1717" spans="1:3">
      <c r="A1717" s="134"/>
      <c r="B1717" s="79"/>
      <c r="C1717" s="81"/>
    </row>
    <row r="1718" spans="1:3">
      <c r="A1718" s="134"/>
      <c r="B1718" s="79"/>
      <c r="C1718" s="81"/>
    </row>
    <row r="1719" spans="1:3">
      <c r="A1719" s="134"/>
      <c r="B1719" s="79"/>
      <c r="C1719" s="81"/>
    </row>
    <row r="1720" spans="1:3">
      <c r="A1720" s="134"/>
      <c r="B1720" s="79"/>
      <c r="C1720" s="81"/>
    </row>
    <row r="1721" spans="1:3">
      <c r="A1721" s="134"/>
      <c r="B1721" s="79"/>
      <c r="C1721" s="81"/>
    </row>
    <row r="1722" spans="1:3">
      <c r="A1722" s="134"/>
      <c r="B1722" s="79"/>
      <c r="C1722" s="81"/>
    </row>
    <row r="1723" spans="1:3">
      <c r="A1723" s="134"/>
      <c r="B1723" s="79"/>
      <c r="C1723" s="81"/>
    </row>
    <row r="1724" spans="1:3">
      <c r="A1724" s="134"/>
      <c r="B1724" s="79"/>
      <c r="C1724" s="81"/>
    </row>
    <row r="1725" spans="1:3">
      <c r="A1725" s="134"/>
      <c r="B1725" s="79"/>
      <c r="C1725" s="81"/>
    </row>
    <row r="1726" spans="1:3">
      <c r="A1726" s="134"/>
      <c r="B1726" s="79"/>
      <c r="C1726" s="81"/>
    </row>
    <row r="1727" spans="1:3">
      <c r="A1727" s="134"/>
      <c r="B1727" s="79"/>
      <c r="C1727" s="81"/>
    </row>
    <row r="1728" spans="1:3">
      <c r="A1728" s="134"/>
      <c r="B1728" s="79"/>
      <c r="C1728" s="81"/>
    </row>
    <row r="1729" spans="1:3">
      <c r="A1729" s="134"/>
      <c r="B1729" s="79"/>
      <c r="C1729" s="81"/>
    </row>
    <row r="1730" spans="1:3">
      <c r="A1730" s="134"/>
      <c r="B1730" s="79"/>
      <c r="C1730" s="81"/>
    </row>
    <row r="1731" spans="1:3">
      <c r="A1731" s="134"/>
      <c r="B1731" s="79"/>
      <c r="C1731" s="81"/>
    </row>
    <row r="1732" spans="1:3">
      <c r="A1732" s="134"/>
      <c r="B1732" s="79"/>
      <c r="C1732" s="81"/>
    </row>
    <row r="1733" spans="1:3">
      <c r="A1733" s="134"/>
      <c r="B1733" s="79"/>
      <c r="C1733" s="81"/>
    </row>
    <row r="1734" spans="1:3">
      <c r="A1734" s="134"/>
      <c r="B1734" s="79"/>
      <c r="C1734" s="81"/>
    </row>
    <row r="1735" spans="1:3">
      <c r="A1735" s="134"/>
      <c r="B1735" s="79"/>
      <c r="C1735" s="81"/>
    </row>
    <row r="1736" spans="1:3">
      <c r="A1736" s="134"/>
      <c r="B1736" s="79"/>
      <c r="C1736" s="81"/>
    </row>
    <row r="1737" spans="1:3">
      <c r="A1737" s="134"/>
      <c r="B1737" s="79"/>
      <c r="C1737" s="81"/>
    </row>
    <row r="1738" spans="1:3">
      <c r="A1738" s="134"/>
      <c r="B1738" s="79"/>
      <c r="C1738" s="81"/>
    </row>
    <row r="1739" spans="1:3">
      <c r="A1739" s="134"/>
      <c r="B1739" s="79"/>
      <c r="C1739" s="81"/>
    </row>
    <row r="1740" spans="1:3">
      <c r="A1740" s="134"/>
      <c r="B1740" s="79"/>
      <c r="C1740" s="81"/>
    </row>
    <row r="1741" spans="1:3">
      <c r="A1741" s="134"/>
      <c r="B1741" s="79"/>
      <c r="C1741" s="81"/>
    </row>
    <row r="1742" spans="1:3">
      <c r="A1742" s="134"/>
      <c r="B1742" s="79"/>
      <c r="C1742" s="81"/>
    </row>
    <row r="1743" spans="1:3">
      <c r="A1743" s="134"/>
      <c r="B1743" s="79"/>
      <c r="C1743" s="81"/>
    </row>
    <row r="1744" spans="1:3">
      <c r="A1744" s="134"/>
      <c r="B1744" s="79"/>
      <c r="C1744" s="81"/>
    </row>
    <row r="1745" spans="1:3">
      <c r="A1745" s="134"/>
      <c r="B1745" s="79"/>
      <c r="C1745" s="81"/>
    </row>
    <row r="1746" spans="1:3">
      <c r="A1746" s="134"/>
      <c r="B1746" s="79"/>
      <c r="C1746" s="81"/>
    </row>
    <row r="1747" spans="1:3">
      <c r="A1747" s="134"/>
      <c r="B1747" s="79"/>
      <c r="C1747" s="81"/>
    </row>
    <row r="1748" spans="1:3">
      <c r="A1748" s="134"/>
      <c r="B1748" s="79"/>
      <c r="C1748" s="81"/>
    </row>
    <row r="1749" spans="1:3">
      <c r="A1749" s="134"/>
      <c r="B1749" s="79"/>
      <c r="C1749" s="81"/>
    </row>
    <row r="1750" spans="1:3">
      <c r="A1750" s="134"/>
      <c r="B1750" s="79"/>
      <c r="C1750" s="81"/>
    </row>
    <row r="1751" spans="1:3">
      <c r="A1751" s="134"/>
      <c r="B1751" s="79"/>
      <c r="C1751" s="81"/>
    </row>
    <row r="1752" spans="1:3">
      <c r="A1752" s="134"/>
      <c r="B1752" s="79"/>
      <c r="C1752" s="81"/>
    </row>
    <row r="1753" spans="1:3">
      <c r="A1753" s="134"/>
      <c r="B1753" s="79"/>
      <c r="C1753" s="81"/>
    </row>
    <row r="1754" spans="1:3">
      <c r="A1754" s="134"/>
      <c r="B1754" s="79"/>
      <c r="C1754" s="81"/>
    </row>
    <row r="1755" spans="1:3">
      <c r="A1755" s="134"/>
      <c r="B1755" s="79"/>
      <c r="C1755" s="81"/>
    </row>
    <row r="1756" spans="1:3">
      <c r="A1756" s="134"/>
      <c r="B1756" s="79"/>
      <c r="C1756" s="81"/>
    </row>
    <row r="1757" spans="1:3">
      <c r="A1757" s="134"/>
      <c r="B1757" s="79"/>
      <c r="C1757" s="81"/>
    </row>
    <row r="1758" spans="1:3">
      <c r="A1758" s="134"/>
      <c r="B1758" s="79"/>
      <c r="C1758" s="81"/>
    </row>
    <row r="1759" spans="1:3">
      <c r="A1759" s="134"/>
      <c r="B1759" s="79"/>
      <c r="C1759" s="81"/>
    </row>
    <row r="1760" spans="1:3">
      <c r="A1760" s="134"/>
      <c r="B1760" s="79"/>
      <c r="C1760" s="81"/>
    </row>
    <row r="1761" spans="1:3">
      <c r="A1761" s="134"/>
      <c r="B1761" s="79"/>
      <c r="C1761" s="81"/>
    </row>
    <row r="1762" spans="1:3">
      <c r="A1762" s="134"/>
      <c r="B1762" s="79"/>
      <c r="C1762" s="81"/>
    </row>
    <row r="1763" spans="1:3">
      <c r="A1763" s="134"/>
      <c r="B1763" s="79"/>
      <c r="C1763" s="81"/>
    </row>
    <row r="1764" spans="1:3">
      <c r="A1764" s="134"/>
      <c r="B1764" s="79"/>
      <c r="C1764" s="81"/>
    </row>
    <row r="1765" spans="1:3">
      <c r="A1765" s="134"/>
      <c r="B1765" s="79"/>
      <c r="C1765" s="81"/>
    </row>
    <row r="1766" spans="1:3">
      <c r="A1766" s="134"/>
      <c r="B1766" s="79"/>
      <c r="C1766" s="81"/>
    </row>
    <row r="1767" spans="1:3">
      <c r="A1767" s="134"/>
      <c r="B1767" s="79"/>
      <c r="C1767" s="81"/>
    </row>
    <row r="1768" spans="1:3">
      <c r="A1768" s="134"/>
      <c r="B1768" s="79"/>
      <c r="C1768" s="81"/>
    </row>
    <row r="1769" spans="1:3">
      <c r="A1769" s="134"/>
      <c r="B1769" s="79"/>
      <c r="C1769" s="81"/>
    </row>
    <row r="1770" spans="1:3">
      <c r="A1770" s="134"/>
      <c r="B1770" s="79"/>
      <c r="C1770" s="81"/>
    </row>
    <row r="1771" spans="1:3">
      <c r="A1771" s="134"/>
      <c r="B1771" s="79"/>
      <c r="C1771" s="81"/>
    </row>
    <row r="1772" spans="1:3">
      <c r="A1772" s="134"/>
      <c r="B1772" s="79"/>
      <c r="C1772" s="81"/>
    </row>
    <row r="1773" spans="1:3">
      <c r="A1773" s="134"/>
      <c r="B1773" s="79"/>
      <c r="C1773" s="81"/>
    </row>
    <row r="1774" spans="1:3">
      <c r="A1774" s="134"/>
      <c r="B1774" s="79"/>
      <c r="C1774" s="81"/>
    </row>
    <row r="1775" spans="1:3">
      <c r="A1775" s="134"/>
      <c r="B1775" s="79"/>
      <c r="C1775" s="81"/>
    </row>
    <row r="1776" spans="1:3">
      <c r="A1776" s="134"/>
      <c r="B1776" s="79"/>
      <c r="C1776" s="81"/>
    </row>
    <row r="1777" spans="1:3">
      <c r="A1777" s="134"/>
      <c r="B1777" s="79"/>
      <c r="C1777" s="81"/>
    </row>
    <row r="1778" spans="1:3">
      <c r="A1778" s="134"/>
      <c r="B1778" s="79"/>
      <c r="C1778" s="81"/>
    </row>
    <row r="1779" spans="1:3">
      <c r="A1779" s="134"/>
      <c r="B1779" s="79"/>
      <c r="C1779" s="81"/>
    </row>
    <row r="1780" spans="1:3">
      <c r="A1780" s="134"/>
      <c r="B1780" s="79"/>
      <c r="C1780" s="81"/>
    </row>
    <row r="1781" spans="1:3">
      <c r="A1781" s="134"/>
      <c r="B1781" s="79"/>
      <c r="C1781" s="81"/>
    </row>
    <row r="1782" spans="1:3">
      <c r="A1782" s="134"/>
      <c r="B1782" s="79"/>
      <c r="C1782" s="81"/>
    </row>
    <row r="1783" spans="1:3">
      <c r="A1783" s="134"/>
      <c r="B1783" s="79"/>
      <c r="C1783" s="81"/>
    </row>
    <row r="1784" spans="1:3">
      <c r="A1784" s="134"/>
      <c r="B1784" s="79"/>
      <c r="C1784" s="81"/>
    </row>
    <row r="1785" spans="1:3">
      <c r="A1785" s="134"/>
      <c r="B1785" s="79"/>
      <c r="C1785" s="81"/>
    </row>
    <row r="1786" spans="1:3">
      <c r="A1786" s="134"/>
      <c r="B1786" s="79"/>
      <c r="C1786" s="81"/>
    </row>
    <row r="1787" spans="1:3">
      <c r="A1787" s="134"/>
      <c r="B1787" s="79"/>
      <c r="C1787" s="81"/>
    </row>
    <row r="1788" spans="1:3">
      <c r="A1788" s="134"/>
      <c r="B1788" s="79"/>
      <c r="C1788" s="81"/>
    </row>
    <row r="1789" spans="1:3">
      <c r="A1789" s="134"/>
      <c r="B1789" s="79"/>
      <c r="C1789" s="81"/>
    </row>
    <row r="1790" spans="1:3">
      <c r="A1790" s="134"/>
      <c r="B1790" s="79"/>
      <c r="C1790" s="81"/>
    </row>
    <row r="1791" spans="1:3">
      <c r="A1791" s="134"/>
      <c r="B1791" s="79"/>
      <c r="C1791" s="81"/>
    </row>
    <row r="1792" spans="1:3">
      <c r="A1792" s="134"/>
      <c r="B1792" s="79"/>
      <c r="C1792" s="81"/>
    </row>
    <row r="1793" spans="1:3">
      <c r="A1793" s="134"/>
      <c r="B1793" s="79"/>
      <c r="C1793" s="81"/>
    </row>
    <row r="1794" spans="1:3">
      <c r="A1794" s="134"/>
      <c r="B1794" s="79"/>
      <c r="C1794" s="81"/>
    </row>
    <row r="1795" spans="1:3">
      <c r="A1795" s="134"/>
      <c r="B1795" s="79"/>
      <c r="C1795" s="81"/>
    </row>
    <row r="1796" spans="1:3">
      <c r="A1796" s="134"/>
      <c r="B1796" s="79"/>
      <c r="C1796" s="81"/>
    </row>
    <row r="1797" spans="1:3">
      <c r="A1797" s="134"/>
      <c r="B1797" s="79"/>
      <c r="C1797" s="81"/>
    </row>
    <row r="1798" spans="1:3">
      <c r="A1798" s="134"/>
      <c r="B1798" s="79"/>
      <c r="C1798" s="81"/>
    </row>
    <row r="1799" spans="1:3">
      <c r="A1799" s="134"/>
      <c r="B1799" s="79"/>
      <c r="C1799" s="81"/>
    </row>
    <row r="1800" spans="1:3">
      <c r="A1800" s="134"/>
      <c r="B1800" s="79"/>
      <c r="C1800" s="81"/>
    </row>
    <row r="1801" spans="1:3">
      <c r="A1801" s="134"/>
      <c r="B1801" s="79"/>
      <c r="C1801" s="81"/>
    </row>
    <row r="1802" spans="1:3">
      <c r="A1802" s="134"/>
      <c r="B1802" s="79"/>
      <c r="C1802" s="81"/>
    </row>
    <row r="1803" spans="1:3">
      <c r="A1803" s="134"/>
      <c r="B1803" s="79"/>
      <c r="C1803" s="81"/>
    </row>
    <row r="1804" spans="1:3">
      <c r="A1804" s="134"/>
      <c r="B1804" s="79"/>
      <c r="C1804" s="81"/>
    </row>
    <row r="1805" spans="1:3">
      <c r="A1805" s="134"/>
      <c r="B1805" s="79"/>
      <c r="C1805" s="81"/>
    </row>
    <row r="1806" spans="1:3">
      <c r="A1806" s="134"/>
      <c r="B1806" s="79"/>
      <c r="C1806" s="81"/>
    </row>
    <row r="1807" spans="1:3">
      <c r="A1807" s="134"/>
      <c r="B1807" s="79"/>
      <c r="C1807" s="81"/>
    </row>
    <row r="1808" spans="1:3">
      <c r="A1808" s="134"/>
      <c r="B1808" s="79"/>
      <c r="C1808" s="81"/>
    </row>
    <row r="1809" spans="1:3">
      <c r="A1809" s="134"/>
      <c r="B1809" s="79"/>
      <c r="C1809" s="81"/>
    </row>
    <row r="1810" spans="1:3">
      <c r="A1810" s="134"/>
      <c r="B1810" s="79"/>
      <c r="C1810" s="81"/>
    </row>
    <row r="1811" spans="1:3">
      <c r="A1811" s="134"/>
      <c r="B1811" s="79"/>
      <c r="C1811" s="81"/>
    </row>
    <row r="1812" spans="1:3">
      <c r="A1812" s="134"/>
      <c r="B1812" s="79"/>
      <c r="C1812" s="81"/>
    </row>
    <row r="1813" spans="1:3">
      <c r="A1813" s="134"/>
      <c r="B1813" s="79"/>
      <c r="C1813" s="81"/>
    </row>
    <row r="1814" spans="1:3">
      <c r="A1814" s="134"/>
      <c r="B1814" s="79"/>
      <c r="C1814" s="81"/>
    </row>
    <row r="1815" spans="1:3">
      <c r="A1815" s="134"/>
      <c r="B1815" s="79"/>
      <c r="C1815" s="81"/>
    </row>
    <row r="1816" spans="1:3">
      <c r="A1816" s="134"/>
      <c r="B1816" s="79"/>
      <c r="C1816" s="81"/>
    </row>
    <row r="1817" spans="1:3">
      <c r="A1817" s="134"/>
      <c r="B1817" s="79"/>
      <c r="C1817" s="81"/>
    </row>
    <row r="1818" spans="1:3">
      <c r="A1818" s="134"/>
      <c r="B1818" s="79"/>
      <c r="C1818" s="81"/>
    </row>
    <row r="1819" spans="1:3">
      <c r="A1819" s="134"/>
      <c r="B1819" s="79"/>
      <c r="C1819" s="81"/>
    </row>
    <row r="1820" spans="1:3">
      <c r="A1820" s="134"/>
      <c r="B1820" s="79"/>
      <c r="C1820" s="81"/>
    </row>
    <row r="1821" spans="1:3">
      <c r="A1821" s="134"/>
      <c r="B1821" s="79"/>
      <c r="C1821" s="81"/>
    </row>
    <row r="1822" spans="1:3">
      <c r="A1822" s="134"/>
      <c r="B1822" s="79"/>
      <c r="C1822" s="81"/>
    </row>
    <row r="1823" spans="1:3">
      <c r="A1823" s="134"/>
      <c r="B1823" s="79"/>
      <c r="C1823" s="81"/>
    </row>
    <row r="1824" spans="1:3">
      <c r="A1824" s="134"/>
      <c r="B1824" s="79"/>
      <c r="C1824" s="81"/>
    </row>
    <row r="1825" spans="1:3">
      <c r="A1825" s="134"/>
      <c r="B1825" s="79"/>
      <c r="C1825" s="81"/>
    </row>
    <row r="1826" spans="1:3">
      <c r="A1826" s="134"/>
      <c r="B1826" s="79"/>
      <c r="C1826" s="81"/>
    </row>
    <row r="1827" spans="1:3">
      <c r="A1827" s="134"/>
      <c r="B1827" s="79"/>
      <c r="C1827" s="81"/>
    </row>
    <row r="1828" spans="1:3">
      <c r="A1828" s="134"/>
      <c r="B1828" s="79"/>
      <c r="C1828" s="81"/>
    </row>
    <row r="1829" spans="1:3">
      <c r="A1829" s="134"/>
      <c r="B1829" s="79"/>
      <c r="C1829" s="81"/>
    </row>
    <row r="1830" spans="1:3">
      <c r="A1830" s="134"/>
      <c r="B1830" s="79"/>
      <c r="C1830" s="81"/>
    </row>
    <row r="1831" spans="1:3">
      <c r="A1831" s="134"/>
      <c r="B1831" s="79"/>
      <c r="C1831" s="81"/>
    </row>
    <row r="1832" spans="1:3">
      <c r="A1832" s="134"/>
      <c r="B1832" s="79"/>
      <c r="C1832" s="81"/>
    </row>
    <row r="1833" spans="1:3">
      <c r="A1833" s="134"/>
      <c r="B1833" s="79"/>
      <c r="C1833" s="81"/>
    </row>
    <row r="1834" spans="1:3">
      <c r="A1834" s="134"/>
      <c r="B1834" s="79"/>
      <c r="C1834" s="81"/>
    </row>
    <row r="1835" spans="1:3">
      <c r="A1835" s="134"/>
      <c r="B1835" s="79"/>
      <c r="C1835" s="81"/>
    </row>
    <row r="1836" spans="1:3">
      <c r="A1836" s="134"/>
      <c r="B1836" s="79"/>
      <c r="C1836" s="81"/>
    </row>
    <row r="1837" spans="1:3">
      <c r="A1837" s="134"/>
      <c r="B1837" s="79"/>
      <c r="C1837" s="81"/>
    </row>
    <row r="1838" spans="1:3">
      <c r="A1838" s="134"/>
      <c r="B1838" s="79"/>
      <c r="C1838" s="81"/>
    </row>
    <row r="1839" spans="1:3">
      <c r="A1839" s="134"/>
      <c r="B1839" s="79"/>
      <c r="C1839" s="81"/>
    </row>
    <row r="1840" spans="1:3">
      <c r="A1840" s="134"/>
      <c r="B1840" s="79"/>
      <c r="C1840" s="81"/>
    </row>
    <row r="1841" spans="1:3">
      <c r="A1841" s="134"/>
      <c r="B1841" s="79"/>
      <c r="C1841" s="81"/>
    </row>
    <row r="1842" spans="1:3">
      <c r="A1842" s="134"/>
      <c r="B1842" s="79"/>
      <c r="C1842" s="81"/>
    </row>
    <row r="1843" spans="1:3">
      <c r="A1843" s="134"/>
      <c r="B1843" s="79"/>
      <c r="C1843" s="81"/>
    </row>
    <row r="1844" spans="1:3">
      <c r="A1844" s="134"/>
      <c r="B1844" s="79"/>
      <c r="C1844" s="81"/>
    </row>
    <row r="1845" spans="1:3">
      <c r="A1845" s="134"/>
      <c r="B1845" s="79"/>
      <c r="C1845" s="81"/>
    </row>
    <row r="1846" spans="1:3">
      <c r="A1846" s="134"/>
      <c r="B1846" s="79"/>
      <c r="C1846" s="81"/>
    </row>
    <row r="1847" spans="1:3">
      <c r="A1847" s="134"/>
      <c r="B1847" s="79"/>
      <c r="C1847" s="81"/>
    </row>
    <row r="1848" spans="1:3">
      <c r="A1848" s="134"/>
      <c r="B1848" s="79"/>
      <c r="C1848" s="81"/>
    </row>
    <row r="1849" spans="1:3">
      <c r="A1849" s="134"/>
      <c r="B1849" s="79"/>
      <c r="C1849" s="81"/>
    </row>
    <row r="1850" spans="1:3">
      <c r="A1850" s="134"/>
      <c r="B1850" s="79"/>
      <c r="C1850" s="81"/>
    </row>
    <row r="1851" spans="1:3">
      <c r="A1851" s="134"/>
      <c r="B1851" s="79"/>
      <c r="C1851" s="81"/>
    </row>
    <row r="1852" spans="1:3">
      <c r="A1852" s="134"/>
      <c r="B1852" s="79"/>
      <c r="C1852" s="81"/>
    </row>
    <row r="1853" spans="1:3">
      <c r="A1853" s="134"/>
      <c r="B1853" s="79"/>
      <c r="C1853" s="81"/>
    </row>
    <row r="1854" spans="1:3">
      <c r="A1854" s="134"/>
      <c r="B1854" s="79"/>
      <c r="C1854" s="81"/>
    </row>
    <row r="1855" spans="1:3">
      <c r="A1855" s="134"/>
      <c r="B1855" s="79"/>
      <c r="C1855" s="81"/>
    </row>
    <row r="1856" spans="1:3">
      <c r="A1856" s="134"/>
      <c r="B1856" s="79"/>
      <c r="C1856" s="81"/>
    </row>
    <row r="1857" spans="1:3">
      <c r="A1857" s="134"/>
      <c r="B1857" s="79"/>
      <c r="C1857" s="81"/>
    </row>
    <row r="1858" spans="1:3">
      <c r="A1858" s="134"/>
      <c r="B1858" s="79"/>
      <c r="C1858" s="81"/>
    </row>
    <row r="1859" spans="1:3">
      <c r="A1859" s="134"/>
      <c r="B1859" s="79"/>
      <c r="C1859" s="81"/>
    </row>
    <row r="1860" spans="1:3">
      <c r="A1860" s="134"/>
      <c r="B1860" s="79"/>
      <c r="C1860" s="81"/>
    </row>
    <row r="1861" spans="1:3">
      <c r="A1861" s="134"/>
      <c r="B1861" s="79"/>
      <c r="C1861" s="81"/>
    </row>
    <row r="1862" spans="1:3">
      <c r="A1862" s="134"/>
      <c r="B1862" s="79"/>
      <c r="C1862" s="81"/>
    </row>
    <row r="1863" spans="1:3">
      <c r="A1863" s="134"/>
      <c r="B1863" s="79"/>
      <c r="C1863" s="81"/>
    </row>
    <row r="1864" spans="1:3">
      <c r="A1864" s="134"/>
      <c r="B1864" s="79"/>
      <c r="C1864" s="81"/>
    </row>
    <row r="1865" spans="1:3">
      <c r="A1865" s="134"/>
      <c r="B1865" s="79"/>
      <c r="C1865" s="81"/>
    </row>
    <row r="1866" spans="1:3">
      <c r="A1866" s="134"/>
      <c r="B1866" s="79"/>
      <c r="C1866" s="81"/>
    </row>
    <row r="1867" spans="1:3">
      <c r="A1867" s="134"/>
      <c r="B1867" s="79"/>
      <c r="C1867" s="81"/>
    </row>
    <row r="1868" spans="1:3">
      <c r="A1868" s="134"/>
      <c r="B1868" s="79"/>
      <c r="C1868" s="81"/>
    </row>
    <row r="1869" spans="1:3">
      <c r="A1869" s="134"/>
      <c r="B1869" s="79"/>
      <c r="C1869" s="81"/>
    </row>
    <row r="1870" spans="1:3">
      <c r="A1870" s="134"/>
      <c r="B1870" s="79"/>
      <c r="C1870" s="81"/>
    </row>
    <row r="1871" spans="1:3">
      <c r="A1871" s="134"/>
      <c r="B1871" s="79"/>
      <c r="C1871" s="81"/>
    </row>
    <row r="1872" spans="1:3">
      <c r="A1872" s="134"/>
      <c r="B1872" s="79"/>
      <c r="C1872" s="81"/>
    </row>
    <row r="1873" spans="1:3">
      <c r="A1873" s="134"/>
      <c r="B1873" s="79"/>
      <c r="C1873" s="81"/>
    </row>
    <row r="1874" spans="1:3">
      <c r="A1874" s="134"/>
      <c r="B1874" s="79"/>
      <c r="C1874" s="81"/>
    </row>
    <row r="1875" spans="1:3">
      <c r="A1875" s="134"/>
      <c r="B1875" s="79"/>
      <c r="C1875" s="81"/>
    </row>
    <row r="1876" spans="1:3">
      <c r="A1876" s="134"/>
      <c r="B1876" s="79"/>
      <c r="C1876" s="81"/>
    </row>
    <row r="1877" spans="1:3">
      <c r="A1877" s="134"/>
      <c r="B1877" s="79"/>
      <c r="C1877" s="81"/>
    </row>
    <row r="1878" spans="1:3">
      <c r="A1878" s="134"/>
      <c r="B1878" s="79"/>
      <c r="C1878" s="81"/>
    </row>
    <row r="1879" spans="1:3">
      <c r="A1879" s="134"/>
      <c r="B1879" s="79"/>
      <c r="C1879" s="81"/>
    </row>
    <row r="1880" spans="1:3">
      <c r="A1880" s="134"/>
      <c r="B1880" s="79"/>
      <c r="C1880" s="81"/>
    </row>
    <row r="1881" spans="1:3">
      <c r="A1881" s="134"/>
      <c r="B1881" s="79"/>
      <c r="C1881" s="81"/>
    </row>
    <row r="1882" spans="1:3">
      <c r="A1882" s="134"/>
      <c r="B1882" s="79"/>
      <c r="C1882" s="81"/>
    </row>
    <row r="1883" spans="1:3">
      <c r="A1883" s="134"/>
      <c r="B1883" s="79"/>
      <c r="C1883" s="81"/>
    </row>
    <row r="1884" spans="1:3">
      <c r="A1884" s="134"/>
      <c r="B1884" s="79"/>
      <c r="C1884" s="81"/>
    </row>
    <row r="1885" spans="1:3">
      <c r="A1885" s="134"/>
      <c r="B1885" s="79"/>
      <c r="C1885" s="81"/>
    </row>
    <row r="1886" spans="1:3">
      <c r="A1886" s="134"/>
      <c r="B1886" s="79"/>
      <c r="C1886" s="81"/>
    </row>
    <row r="1887" spans="1:3">
      <c r="A1887" s="134"/>
      <c r="B1887" s="79"/>
      <c r="C1887" s="81"/>
    </row>
    <row r="1888" spans="1:3">
      <c r="A1888" s="134"/>
      <c r="B1888" s="79"/>
      <c r="C1888" s="81"/>
    </row>
    <row r="1889" spans="1:3">
      <c r="A1889" s="134"/>
      <c r="B1889" s="79"/>
      <c r="C1889" s="81"/>
    </row>
    <row r="1890" spans="1:3">
      <c r="A1890" s="134"/>
      <c r="B1890" s="79"/>
      <c r="C1890" s="81"/>
    </row>
    <row r="1891" spans="1:3">
      <c r="A1891" s="134"/>
      <c r="B1891" s="79"/>
      <c r="C1891" s="81"/>
    </row>
    <row r="1892" spans="1:3">
      <c r="A1892" s="134"/>
      <c r="B1892" s="79"/>
      <c r="C1892" s="81"/>
    </row>
    <row r="1893" spans="1:3">
      <c r="A1893" s="134"/>
      <c r="B1893" s="79"/>
      <c r="C1893" s="81"/>
    </row>
    <row r="1894" spans="1:3">
      <c r="A1894" s="134"/>
      <c r="B1894" s="79"/>
      <c r="C1894" s="81"/>
    </row>
    <row r="1895" spans="1:3">
      <c r="A1895" s="134"/>
      <c r="B1895" s="79"/>
      <c r="C1895" s="81"/>
    </row>
    <row r="1896" spans="1:3">
      <c r="A1896" s="134"/>
      <c r="B1896" s="79"/>
      <c r="C1896" s="81"/>
    </row>
    <row r="1897" spans="1:3">
      <c r="A1897" s="134"/>
      <c r="B1897" s="79"/>
      <c r="C1897" s="81"/>
    </row>
    <row r="1898" spans="1:3">
      <c r="A1898" s="134"/>
      <c r="B1898" s="79"/>
      <c r="C1898" s="81"/>
    </row>
    <row r="1899" spans="1:3">
      <c r="A1899" s="134"/>
      <c r="B1899" s="79"/>
      <c r="C1899" s="81"/>
    </row>
    <row r="1900" spans="1:3">
      <c r="A1900" s="134"/>
      <c r="B1900" s="79"/>
      <c r="C1900" s="81"/>
    </row>
    <row r="1901" spans="1:3">
      <c r="A1901" s="134"/>
      <c r="B1901" s="79"/>
      <c r="C1901" s="81"/>
    </row>
    <row r="1902" spans="1:3">
      <c r="A1902" s="134"/>
      <c r="B1902" s="79"/>
      <c r="C1902" s="81"/>
    </row>
    <row r="1903" spans="1:3">
      <c r="A1903" s="134"/>
      <c r="B1903" s="79"/>
      <c r="C1903" s="81"/>
    </row>
    <row r="1904" spans="1:3">
      <c r="A1904" s="134"/>
      <c r="B1904" s="79"/>
      <c r="C1904" s="81"/>
    </row>
    <row r="1905" spans="1:3">
      <c r="A1905" s="134"/>
      <c r="B1905" s="79"/>
      <c r="C1905" s="81"/>
    </row>
    <row r="1906" spans="1:3">
      <c r="A1906" s="134"/>
      <c r="B1906" s="79"/>
      <c r="C1906" s="81"/>
    </row>
    <row r="1907" spans="1:3">
      <c r="A1907" s="134"/>
      <c r="B1907" s="79"/>
      <c r="C1907" s="81"/>
    </row>
    <row r="1908" spans="1:3">
      <c r="A1908" s="134"/>
      <c r="B1908" s="79"/>
      <c r="C1908" s="81"/>
    </row>
    <row r="1909" spans="1:3">
      <c r="A1909" s="134"/>
      <c r="B1909" s="79"/>
      <c r="C1909" s="81"/>
    </row>
    <row r="1910" spans="1:3">
      <c r="A1910" s="134"/>
      <c r="B1910" s="79"/>
      <c r="C1910" s="81"/>
    </row>
    <row r="1911" spans="1:3">
      <c r="A1911" s="134"/>
      <c r="B1911" s="79"/>
      <c r="C1911" s="81"/>
    </row>
    <row r="1912" spans="1:3">
      <c r="A1912" s="134"/>
      <c r="B1912" s="79"/>
      <c r="C1912" s="81"/>
    </row>
    <row r="1913" spans="1:3">
      <c r="A1913" s="134"/>
      <c r="B1913" s="79"/>
      <c r="C1913" s="81"/>
    </row>
    <row r="1914" spans="1:3">
      <c r="A1914" s="134"/>
      <c r="B1914" s="79"/>
      <c r="C1914" s="81"/>
    </row>
    <row r="1915" spans="1:3">
      <c r="A1915" s="134"/>
      <c r="B1915" s="79"/>
      <c r="C1915" s="81"/>
    </row>
    <row r="1916" spans="1:3">
      <c r="A1916" s="134"/>
      <c r="B1916" s="79"/>
      <c r="C1916" s="81"/>
    </row>
    <row r="1917" spans="1:3">
      <c r="A1917" s="134"/>
      <c r="B1917" s="79"/>
      <c r="C1917" s="81"/>
    </row>
    <row r="1918" spans="1:3">
      <c r="A1918" s="134"/>
      <c r="B1918" s="79"/>
      <c r="C1918" s="81"/>
    </row>
    <row r="1919" spans="1:3">
      <c r="A1919" s="134"/>
      <c r="B1919" s="79"/>
      <c r="C1919" s="81"/>
    </row>
    <row r="1920" spans="1:3">
      <c r="A1920" s="134"/>
      <c r="B1920" s="79"/>
      <c r="C1920" s="81"/>
    </row>
    <row r="1921" spans="1:3">
      <c r="A1921" s="134"/>
      <c r="B1921" s="79"/>
      <c r="C1921" s="81"/>
    </row>
    <row r="1922" spans="1:3">
      <c r="A1922" s="134"/>
      <c r="B1922" s="79"/>
      <c r="C1922" s="81"/>
    </row>
    <row r="1923" spans="1:3">
      <c r="A1923" s="134"/>
      <c r="B1923" s="79"/>
      <c r="C1923" s="81"/>
    </row>
    <row r="1924" spans="1:3">
      <c r="A1924" s="134"/>
      <c r="B1924" s="79"/>
      <c r="C1924" s="81"/>
    </row>
    <row r="1925" spans="1:3">
      <c r="A1925" s="134"/>
      <c r="B1925" s="79"/>
      <c r="C1925" s="81"/>
    </row>
    <row r="1926" spans="1:3">
      <c r="A1926" s="134"/>
      <c r="B1926" s="79"/>
      <c r="C1926" s="81"/>
    </row>
    <row r="1927" spans="1:3">
      <c r="A1927" s="134"/>
      <c r="B1927" s="79"/>
      <c r="C1927" s="81"/>
    </row>
    <row r="1928" spans="1:3">
      <c r="A1928" s="134"/>
      <c r="B1928" s="79"/>
      <c r="C1928" s="81"/>
    </row>
    <row r="1929" spans="1:3">
      <c r="A1929" s="134"/>
      <c r="B1929" s="79"/>
      <c r="C1929" s="81"/>
    </row>
    <row r="1930" spans="1:3">
      <c r="A1930" s="134"/>
      <c r="B1930" s="79"/>
      <c r="C1930" s="81"/>
    </row>
    <row r="1931" spans="1:3">
      <c r="A1931" s="134"/>
      <c r="B1931" s="79"/>
      <c r="C1931" s="81"/>
    </row>
    <row r="1932" spans="1:3">
      <c r="A1932" s="134"/>
      <c r="B1932" s="79"/>
      <c r="C1932" s="81"/>
    </row>
    <row r="1933" spans="1:3">
      <c r="A1933" s="134"/>
      <c r="B1933" s="79"/>
      <c r="C1933" s="81"/>
    </row>
    <row r="1934" spans="1:3">
      <c r="A1934" s="134"/>
      <c r="B1934" s="79"/>
      <c r="C1934" s="81"/>
    </row>
    <row r="1935" spans="1:3">
      <c r="A1935" s="134"/>
      <c r="B1935" s="79"/>
      <c r="C1935" s="81"/>
    </row>
    <row r="1936" spans="1:3">
      <c r="A1936" s="134"/>
      <c r="B1936" s="79"/>
      <c r="C1936" s="81"/>
    </row>
    <row r="1937" spans="1:3">
      <c r="A1937" s="134"/>
      <c r="B1937" s="79"/>
      <c r="C1937" s="81"/>
    </row>
    <row r="1938" spans="1:3">
      <c r="A1938" s="134"/>
      <c r="B1938" s="79"/>
      <c r="C1938" s="81"/>
    </row>
    <row r="1939" spans="1:3">
      <c r="A1939" s="134"/>
      <c r="B1939" s="79"/>
      <c r="C1939" s="81"/>
    </row>
    <row r="1940" spans="1:3">
      <c r="A1940" s="134"/>
      <c r="B1940" s="79"/>
      <c r="C1940" s="81"/>
    </row>
    <row r="1941" spans="1:3">
      <c r="A1941" s="134"/>
      <c r="B1941" s="79"/>
      <c r="C1941" s="81"/>
    </row>
    <row r="1942" spans="1:3">
      <c r="A1942" s="134"/>
      <c r="B1942" s="79"/>
      <c r="C1942" s="81"/>
    </row>
    <row r="1943" spans="1:3">
      <c r="A1943" s="134"/>
      <c r="B1943" s="79"/>
      <c r="C1943" s="81"/>
    </row>
    <row r="1944" spans="1:3">
      <c r="A1944" s="134"/>
      <c r="B1944" s="79"/>
      <c r="C1944" s="81"/>
    </row>
    <row r="1945" spans="1:3">
      <c r="A1945" s="134"/>
      <c r="B1945" s="79"/>
      <c r="C1945" s="81"/>
    </row>
    <row r="1946" spans="1:3">
      <c r="A1946" s="134"/>
      <c r="B1946" s="79"/>
      <c r="C1946" s="81"/>
    </row>
    <row r="1947" spans="1:3">
      <c r="A1947" s="134"/>
      <c r="B1947" s="79"/>
      <c r="C1947" s="81"/>
    </row>
    <row r="1948" spans="1:3">
      <c r="A1948" s="134"/>
      <c r="B1948" s="79"/>
      <c r="C1948" s="81"/>
    </row>
    <row r="1949" spans="1:3">
      <c r="A1949" s="134"/>
      <c r="B1949" s="79"/>
      <c r="C1949" s="81"/>
    </row>
    <row r="1950" spans="1:3">
      <c r="A1950" s="134"/>
      <c r="B1950" s="79"/>
      <c r="C1950" s="81"/>
    </row>
    <row r="1951" spans="1:3">
      <c r="A1951" s="134"/>
      <c r="B1951" s="79"/>
      <c r="C1951" s="81"/>
    </row>
    <row r="1952" spans="1:3">
      <c r="A1952" s="134"/>
      <c r="B1952" s="79"/>
      <c r="C1952" s="81"/>
    </row>
    <row r="1953" spans="1:3">
      <c r="A1953" s="134"/>
      <c r="B1953" s="79"/>
      <c r="C1953" s="81"/>
    </row>
    <row r="1954" spans="1:3">
      <c r="A1954" s="134"/>
      <c r="B1954" s="79"/>
      <c r="C1954" s="81"/>
    </row>
    <row r="1955" spans="1:3">
      <c r="A1955" s="134"/>
      <c r="B1955" s="79"/>
      <c r="C1955" s="81"/>
    </row>
    <row r="1956" spans="1:3">
      <c r="A1956" s="134"/>
      <c r="B1956" s="79"/>
      <c r="C1956" s="81"/>
    </row>
    <row r="1957" spans="1:3">
      <c r="A1957" s="134"/>
      <c r="B1957" s="79"/>
      <c r="C1957" s="81"/>
    </row>
    <row r="1958" spans="1:3">
      <c r="A1958" s="134"/>
      <c r="B1958" s="79"/>
      <c r="C1958" s="81"/>
    </row>
    <row r="1959" spans="1:3">
      <c r="A1959" s="134"/>
      <c r="B1959" s="79"/>
      <c r="C1959" s="81"/>
    </row>
    <row r="1960" spans="1:3">
      <c r="A1960" s="134"/>
      <c r="B1960" s="79"/>
      <c r="C1960" s="81"/>
    </row>
    <row r="1961" spans="1:3">
      <c r="A1961" s="134"/>
      <c r="B1961" s="79"/>
      <c r="C1961" s="81"/>
    </row>
    <row r="1962" spans="1:3">
      <c r="A1962" s="134"/>
      <c r="B1962" s="79"/>
      <c r="C1962" s="81"/>
    </row>
    <row r="1963" spans="1:3">
      <c r="A1963" s="134"/>
      <c r="B1963" s="79"/>
      <c r="C1963" s="81"/>
    </row>
    <row r="1964" spans="1:3">
      <c r="A1964" s="134"/>
      <c r="B1964" s="79"/>
      <c r="C1964" s="81"/>
    </row>
    <row r="1965" spans="1:3">
      <c r="A1965" s="134"/>
      <c r="B1965" s="79"/>
      <c r="C1965" s="81"/>
    </row>
    <row r="1966" spans="1:3">
      <c r="A1966" s="134"/>
      <c r="B1966" s="79"/>
      <c r="C1966" s="81"/>
    </row>
    <row r="1967" spans="1:3">
      <c r="A1967" s="134"/>
      <c r="B1967" s="79"/>
      <c r="C1967" s="81"/>
    </row>
    <row r="1968" spans="1:3">
      <c r="A1968" s="134"/>
      <c r="B1968" s="79"/>
      <c r="C1968" s="81"/>
    </row>
    <row r="1969" spans="1:3">
      <c r="A1969" s="134"/>
      <c r="B1969" s="79"/>
      <c r="C1969" s="81"/>
    </row>
    <row r="1970" spans="1:3">
      <c r="A1970" s="134"/>
      <c r="B1970" s="79"/>
      <c r="C1970" s="81"/>
    </row>
    <row r="1971" spans="1:3">
      <c r="A1971" s="134"/>
      <c r="B1971" s="79"/>
      <c r="C1971" s="81"/>
    </row>
    <row r="1972" spans="1:3">
      <c r="A1972" s="134"/>
      <c r="B1972" s="79"/>
      <c r="C1972" s="81"/>
    </row>
    <row r="1973" spans="1:3">
      <c r="A1973" s="134"/>
      <c r="B1973" s="79"/>
      <c r="C1973" s="81"/>
    </row>
    <row r="1974" spans="1:3">
      <c r="A1974" s="134"/>
      <c r="B1974" s="79"/>
      <c r="C1974" s="81"/>
    </row>
    <row r="1975" spans="1:3">
      <c r="A1975" s="134"/>
      <c r="B1975" s="79"/>
      <c r="C1975" s="81"/>
    </row>
    <row r="1976" spans="1:3">
      <c r="A1976" s="134"/>
      <c r="B1976" s="79"/>
      <c r="C1976" s="81"/>
    </row>
    <row r="1977" spans="1:3">
      <c r="A1977" s="134"/>
      <c r="B1977" s="79"/>
      <c r="C1977" s="81"/>
    </row>
    <row r="1978" spans="1:3">
      <c r="A1978" s="134"/>
      <c r="B1978" s="79"/>
      <c r="C1978" s="81"/>
    </row>
    <row r="1979" spans="1:3">
      <c r="A1979" s="134"/>
      <c r="B1979" s="79"/>
      <c r="C1979" s="81"/>
    </row>
    <row r="1980" spans="1:3">
      <c r="A1980" s="134"/>
      <c r="B1980" s="79"/>
      <c r="C1980" s="81"/>
    </row>
    <row r="1981" spans="1:3">
      <c r="A1981" s="134"/>
      <c r="B1981" s="79"/>
      <c r="C1981" s="81"/>
    </row>
    <row r="1982" spans="1:3">
      <c r="A1982" s="134"/>
      <c r="B1982" s="79"/>
      <c r="C1982" s="81"/>
    </row>
    <row r="1983" spans="1:3">
      <c r="A1983" s="134"/>
      <c r="B1983" s="79"/>
      <c r="C1983" s="81"/>
    </row>
    <row r="1984" spans="1:3">
      <c r="A1984" s="134"/>
      <c r="B1984" s="79"/>
      <c r="C1984" s="81"/>
    </row>
    <row r="1985" spans="1:3">
      <c r="A1985" s="134"/>
      <c r="B1985" s="79"/>
      <c r="C1985" s="81"/>
    </row>
    <row r="1986" spans="1:3">
      <c r="A1986" s="134"/>
      <c r="B1986" s="79"/>
      <c r="C1986" s="81"/>
    </row>
    <row r="1987" spans="1:3">
      <c r="A1987" s="134"/>
      <c r="B1987" s="79"/>
      <c r="C1987" s="81"/>
    </row>
    <row r="1988" spans="1:3">
      <c r="A1988" s="134"/>
      <c r="B1988" s="79"/>
      <c r="C1988" s="81"/>
    </row>
    <row r="1989" spans="1:3">
      <c r="A1989" s="134"/>
      <c r="B1989" s="79"/>
      <c r="C1989" s="81"/>
    </row>
    <row r="1990" spans="1:3">
      <c r="A1990" s="134"/>
      <c r="B1990" s="79"/>
      <c r="C1990" s="81"/>
    </row>
    <row r="1991" spans="1:3">
      <c r="A1991" s="134"/>
      <c r="B1991" s="79"/>
      <c r="C1991" s="81"/>
    </row>
    <row r="1992" spans="1:3">
      <c r="A1992" s="134"/>
      <c r="B1992" s="79"/>
      <c r="C1992" s="81"/>
    </row>
    <row r="1993" spans="1:3">
      <c r="A1993" s="134"/>
      <c r="B1993" s="79"/>
      <c r="C1993" s="81"/>
    </row>
    <row r="1994" spans="1:3">
      <c r="A1994" s="134"/>
      <c r="B1994" s="79"/>
      <c r="C1994" s="81"/>
    </row>
    <row r="1995" spans="1:3">
      <c r="A1995" s="134"/>
      <c r="B1995" s="79"/>
      <c r="C1995" s="81"/>
    </row>
    <row r="1996" spans="1:3">
      <c r="A1996" s="134"/>
      <c r="B1996" s="79"/>
      <c r="C1996" s="81"/>
    </row>
    <row r="1997" spans="1:3">
      <c r="A1997" s="134"/>
      <c r="B1997" s="79"/>
      <c r="C1997" s="81"/>
    </row>
    <row r="1998" spans="1:3">
      <c r="A1998" s="134"/>
      <c r="B1998" s="79"/>
      <c r="C1998" s="81"/>
    </row>
    <row r="1999" spans="1:3">
      <c r="A1999" s="134"/>
      <c r="B1999" s="79"/>
      <c r="C1999" s="81"/>
    </row>
    <row r="2000" spans="1:3">
      <c r="A2000" s="134"/>
      <c r="B2000" s="79"/>
      <c r="C2000" s="81"/>
    </row>
    <row r="2001" spans="1:3">
      <c r="A2001" s="134"/>
      <c r="B2001" s="79"/>
      <c r="C2001" s="81"/>
    </row>
    <row r="2002" spans="1:3">
      <c r="A2002" s="134"/>
      <c r="B2002" s="79"/>
      <c r="C2002" s="81"/>
    </row>
    <row r="2003" spans="1:3">
      <c r="A2003" s="134"/>
      <c r="B2003" s="79"/>
      <c r="C2003" s="81"/>
    </row>
    <row r="2004" spans="1:3">
      <c r="A2004" s="134"/>
      <c r="B2004" s="79"/>
      <c r="C2004" s="81"/>
    </row>
    <row r="2005" spans="1:3">
      <c r="A2005" s="134"/>
      <c r="B2005" s="79"/>
      <c r="C2005" s="81"/>
    </row>
    <row r="2006" spans="1:3">
      <c r="A2006" s="134"/>
      <c r="B2006" s="79"/>
      <c r="C2006" s="81"/>
    </row>
    <row r="2007" spans="1:3">
      <c r="A2007" s="134"/>
      <c r="B2007" s="79"/>
      <c r="C2007" s="81"/>
    </row>
    <row r="2008" spans="1:3">
      <c r="A2008" s="134"/>
      <c r="B2008" s="79"/>
      <c r="C2008" s="81"/>
    </row>
    <row r="2009" spans="1:3">
      <c r="A2009" s="134"/>
      <c r="B2009" s="79"/>
      <c r="C2009" s="81"/>
    </row>
    <row r="2010" spans="1:3">
      <c r="A2010" s="134"/>
      <c r="B2010" s="79"/>
      <c r="C2010" s="81"/>
    </row>
    <row r="2011" spans="1:3">
      <c r="A2011" s="134"/>
      <c r="B2011" s="79"/>
      <c r="C2011" s="81"/>
    </row>
    <row r="2012" spans="1:3">
      <c r="A2012" s="134"/>
      <c r="B2012" s="79"/>
      <c r="C2012" s="81"/>
    </row>
    <row r="2013" spans="1:3">
      <c r="A2013" s="134"/>
      <c r="B2013" s="79"/>
      <c r="C2013" s="81"/>
    </row>
    <row r="2014" spans="1:3">
      <c r="A2014" s="134"/>
      <c r="B2014" s="79"/>
      <c r="C2014" s="81"/>
    </row>
    <row r="2015" spans="1:3">
      <c r="A2015" s="134"/>
      <c r="B2015" s="79"/>
      <c r="C2015" s="81"/>
    </row>
    <row r="2016" spans="1:3">
      <c r="A2016" s="134"/>
      <c r="B2016" s="79"/>
      <c r="C2016" s="81"/>
    </row>
    <row r="2017" spans="1:3">
      <c r="A2017" s="134"/>
      <c r="B2017" s="79"/>
      <c r="C2017" s="81"/>
    </row>
    <row r="2018" spans="1:3">
      <c r="A2018" s="134"/>
      <c r="B2018" s="79"/>
      <c r="C2018" s="81"/>
    </row>
    <row r="2019" spans="1:3">
      <c r="A2019" s="134"/>
      <c r="B2019" s="79"/>
      <c r="C2019" s="81"/>
    </row>
    <row r="2020" spans="1:3">
      <c r="A2020" s="134"/>
      <c r="B2020" s="79"/>
      <c r="C2020" s="81"/>
    </row>
    <row r="2021" spans="1:3">
      <c r="A2021" s="134"/>
      <c r="B2021" s="79"/>
      <c r="C2021" s="81"/>
    </row>
    <row r="2022" spans="1:3">
      <c r="A2022" s="134"/>
      <c r="B2022" s="79"/>
      <c r="C2022" s="81"/>
    </row>
    <row r="2023" spans="1:3">
      <c r="A2023" s="134"/>
      <c r="B2023" s="79"/>
      <c r="C2023" s="81"/>
    </row>
    <row r="2024" spans="1:3">
      <c r="A2024" s="134"/>
      <c r="B2024" s="79"/>
      <c r="C2024" s="81"/>
    </row>
    <row r="2025" spans="1:3">
      <c r="A2025" s="134"/>
      <c r="B2025" s="79"/>
      <c r="C2025" s="81"/>
    </row>
    <row r="2026" spans="1:3">
      <c r="A2026" s="134"/>
      <c r="B2026" s="79"/>
      <c r="C2026" s="81"/>
    </row>
    <row r="2027" spans="1:3">
      <c r="A2027" s="134"/>
      <c r="B2027" s="79"/>
      <c r="C2027" s="81"/>
    </row>
    <row r="2028" spans="1:3">
      <c r="A2028" s="134"/>
      <c r="B2028" s="79"/>
      <c r="C2028" s="81"/>
    </row>
    <row r="2029" spans="1:3">
      <c r="A2029" s="134"/>
      <c r="B2029" s="79"/>
      <c r="C2029" s="81"/>
    </row>
    <row r="2030" spans="1:3">
      <c r="A2030" s="134"/>
      <c r="B2030" s="79"/>
      <c r="C2030" s="81"/>
    </row>
    <row r="2031" spans="1:3">
      <c r="A2031" s="134"/>
      <c r="B2031" s="79"/>
      <c r="C2031" s="81"/>
    </row>
    <row r="2032" spans="1:3">
      <c r="A2032" s="134"/>
      <c r="B2032" s="79"/>
      <c r="C2032" s="81"/>
    </row>
    <row r="2033" spans="1:3">
      <c r="A2033" s="134"/>
      <c r="B2033" s="79"/>
      <c r="C2033" s="81"/>
    </row>
    <row r="2034" spans="1:3">
      <c r="A2034" s="134"/>
      <c r="B2034" s="79"/>
      <c r="C2034" s="81"/>
    </row>
    <row r="2035" spans="1:3">
      <c r="A2035" s="134"/>
      <c r="B2035" s="79"/>
      <c r="C2035" s="81"/>
    </row>
    <row r="2036" spans="1:3">
      <c r="A2036" s="134"/>
      <c r="B2036" s="79"/>
      <c r="C2036" s="81"/>
    </row>
    <row r="2037" spans="1:3">
      <c r="A2037" s="134"/>
      <c r="B2037" s="79"/>
      <c r="C2037" s="81"/>
    </row>
    <row r="2038" spans="1:3">
      <c r="A2038" s="134"/>
      <c r="B2038" s="79"/>
      <c r="C2038" s="81"/>
    </row>
    <row r="2039" spans="1:3">
      <c r="A2039" s="134"/>
      <c r="B2039" s="79"/>
      <c r="C2039" s="81"/>
    </row>
    <row r="2040" spans="1:3">
      <c r="A2040" s="134"/>
      <c r="B2040" s="79"/>
      <c r="C2040" s="81"/>
    </row>
    <row r="2041" spans="1:3">
      <c r="A2041" s="134"/>
      <c r="B2041" s="79"/>
      <c r="C2041" s="81"/>
    </row>
    <row r="2042" spans="1:3">
      <c r="A2042" s="134"/>
      <c r="B2042" s="79"/>
      <c r="C2042" s="81"/>
    </row>
    <row r="2043" spans="1:3">
      <c r="A2043" s="134"/>
      <c r="B2043" s="79"/>
      <c r="C2043" s="81"/>
    </row>
    <row r="2044" spans="1:3">
      <c r="A2044" s="134"/>
      <c r="B2044" s="79"/>
      <c r="C2044" s="81"/>
    </row>
    <row r="2045" spans="1:3">
      <c r="A2045" s="134"/>
      <c r="B2045" s="79"/>
      <c r="C2045" s="81"/>
    </row>
    <row r="2046" spans="1:3">
      <c r="A2046" s="134"/>
      <c r="B2046" s="79"/>
      <c r="C2046" s="81"/>
    </row>
    <row r="2047" spans="1:3">
      <c r="A2047" s="134"/>
      <c r="B2047" s="79"/>
      <c r="C2047" s="81"/>
    </row>
    <row r="2048" spans="1:3">
      <c r="A2048" s="134"/>
      <c r="B2048" s="79"/>
      <c r="C2048" s="81"/>
    </row>
    <row r="2049" spans="1:3">
      <c r="A2049" s="134"/>
      <c r="B2049" s="79"/>
      <c r="C2049" s="81"/>
    </row>
    <row r="2050" spans="1:3">
      <c r="A2050" s="134"/>
      <c r="B2050" s="79"/>
      <c r="C2050" s="81"/>
    </row>
    <row r="2051" spans="1:3">
      <c r="A2051" s="134"/>
      <c r="B2051" s="79"/>
      <c r="C2051" s="81"/>
    </row>
    <row r="2052" spans="1:3">
      <c r="A2052" s="134"/>
      <c r="B2052" s="79"/>
      <c r="C2052" s="81"/>
    </row>
    <row r="2053" spans="1:3">
      <c r="A2053" s="134"/>
      <c r="B2053" s="79"/>
      <c r="C2053" s="81"/>
    </row>
    <row r="2054" spans="1:3">
      <c r="A2054" s="134"/>
      <c r="B2054" s="79"/>
      <c r="C2054" s="81"/>
    </row>
    <row r="2055" spans="1:3">
      <c r="A2055" s="134"/>
      <c r="B2055" s="79"/>
      <c r="C2055" s="81"/>
    </row>
    <row r="2056" spans="1:3">
      <c r="A2056" s="134"/>
      <c r="B2056" s="79"/>
      <c r="C2056" s="81"/>
    </row>
    <row r="2057" spans="1:3">
      <c r="A2057" s="134"/>
      <c r="B2057" s="79"/>
      <c r="C2057" s="81"/>
    </row>
    <row r="2058" spans="1:3">
      <c r="A2058" s="134"/>
      <c r="B2058" s="79"/>
      <c r="C2058" s="81"/>
    </row>
    <row r="2059" spans="1:3">
      <c r="A2059" s="134"/>
      <c r="B2059" s="79"/>
      <c r="C2059" s="81"/>
    </row>
    <row r="2060" spans="1:3">
      <c r="A2060" s="134"/>
      <c r="B2060" s="79"/>
      <c r="C2060" s="81"/>
    </row>
    <row r="2061" spans="1:3">
      <c r="A2061" s="134"/>
      <c r="B2061" s="79"/>
      <c r="C2061" s="81"/>
    </row>
    <row r="2062" spans="1:3">
      <c r="A2062" s="134"/>
      <c r="B2062" s="79"/>
      <c r="C2062" s="81"/>
    </row>
    <row r="2063" spans="1:3">
      <c r="A2063" s="134"/>
      <c r="B2063" s="79"/>
      <c r="C2063" s="81"/>
    </row>
    <row r="2064" spans="1:3">
      <c r="A2064" s="134"/>
      <c r="B2064" s="79"/>
      <c r="C2064" s="81"/>
    </row>
    <row r="2065" spans="1:3">
      <c r="A2065" s="134"/>
      <c r="B2065" s="79"/>
      <c r="C2065" s="81"/>
    </row>
    <row r="2066" spans="1:3">
      <c r="A2066" s="134"/>
      <c r="B2066" s="79"/>
      <c r="C2066" s="81"/>
    </row>
    <row r="2067" spans="1:3">
      <c r="A2067" s="134"/>
      <c r="B2067" s="79"/>
      <c r="C2067" s="81"/>
    </row>
    <row r="2068" spans="1:3">
      <c r="A2068" s="134"/>
      <c r="B2068" s="79"/>
      <c r="C2068" s="81"/>
    </row>
    <row r="2069" spans="1:3">
      <c r="A2069" s="134"/>
      <c r="B2069" s="79"/>
      <c r="C2069" s="81"/>
    </row>
    <row r="2070" spans="1:3">
      <c r="A2070" s="134"/>
      <c r="B2070" s="79"/>
      <c r="C2070" s="81"/>
    </row>
    <row r="2071" spans="1:3">
      <c r="A2071" s="134"/>
      <c r="B2071" s="79"/>
      <c r="C2071" s="81"/>
    </row>
    <row r="2072" spans="1:3">
      <c r="A2072" s="134"/>
      <c r="B2072" s="79"/>
      <c r="C2072" s="81"/>
    </row>
    <row r="2073" spans="1:3">
      <c r="A2073" s="134"/>
      <c r="B2073" s="79"/>
      <c r="C2073" s="81"/>
    </row>
    <row r="2074" spans="1:3">
      <c r="A2074" s="134"/>
      <c r="B2074" s="79"/>
      <c r="C2074" s="81"/>
    </row>
    <row r="2075" spans="1:3">
      <c r="A2075" s="134"/>
      <c r="B2075" s="79"/>
      <c r="C2075" s="81"/>
    </row>
    <row r="2076" spans="1:3">
      <c r="A2076" s="134"/>
      <c r="B2076" s="79"/>
      <c r="C2076" s="81"/>
    </row>
    <row r="2077" spans="1:3">
      <c r="A2077" s="134"/>
      <c r="B2077" s="79"/>
      <c r="C2077" s="81"/>
    </row>
    <row r="2078" spans="1:3">
      <c r="A2078" s="134"/>
      <c r="B2078" s="79"/>
      <c r="C2078" s="81"/>
    </row>
    <row r="2079" spans="1:3">
      <c r="A2079" s="134"/>
      <c r="B2079" s="79"/>
      <c r="C2079" s="81"/>
    </row>
    <row r="2080" spans="1:3">
      <c r="A2080" s="134"/>
      <c r="B2080" s="79"/>
      <c r="C2080" s="81"/>
    </row>
    <row r="2081" spans="1:3">
      <c r="A2081" s="134"/>
      <c r="B2081" s="79"/>
      <c r="C2081" s="81"/>
    </row>
    <row r="2082" spans="1:3">
      <c r="A2082" s="134"/>
      <c r="B2082" s="79"/>
      <c r="C2082" s="81"/>
    </row>
    <row r="2083" spans="1:3">
      <c r="A2083" s="134"/>
      <c r="B2083" s="79"/>
      <c r="C2083" s="81"/>
    </row>
    <row r="2084" spans="1:3">
      <c r="A2084" s="134"/>
      <c r="B2084" s="79"/>
      <c r="C2084" s="81"/>
    </row>
    <row r="2085" spans="1:3">
      <c r="A2085" s="134"/>
      <c r="B2085" s="79"/>
      <c r="C2085" s="81"/>
    </row>
    <row r="2086" spans="1:3">
      <c r="A2086" s="134"/>
      <c r="B2086" s="79"/>
      <c r="C2086" s="81"/>
    </row>
    <row r="2087" spans="1:3">
      <c r="A2087" s="134"/>
      <c r="B2087" s="79"/>
      <c r="C2087" s="81"/>
    </row>
    <row r="2088" spans="1:3">
      <c r="A2088" s="134"/>
      <c r="B2088" s="79"/>
      <c r="C2088" s="81"/>
    </row>
    <row r="2089" spans="1:3">
      <c r="A2089" s="134"/>
      <c r="B2089" s="79"/>
      <c r="C2089" s="81"/>
    </row>
    <row r="2090" spans="1:3">
      <c r="A2090" s="134"/>
      <c r="B2090" s="79"/>
      <c r="C2090" s="81"/>
    </row>
    <row r="2091" spans="1:3">
      <c r="A2091" s="134"/>
      <c r="B2091" s="79"/>
      <c r="C2091" s="81"/>
    </row>
    <row r="2092" spans="1:3">
      <c r="A2092" s="134"/>
      <c r="B2092" s="79"/>
      <c r="C2092" s="81"/>
    </row>
    <row r="2093" spans="1:3">
      <c r="A2093" s="134"/>
      <c r="B2093" s="79"/>
      <c r="C2093" s="81"/>
    </row>
    <row r="2094" spans="1:3">
      <c r="A2094" s="134"/>
      <c r="B2094" s="79"/>
      <c r="C2094" s="81"/>
    </row>
    <row r="2095" spans="1:3">
      <c r="A2095" s="134"/>
      <c r="B2095" s="79"/>
      <c r="C2095" s="81"/>
    </row>
    <row r="2096" spans="1:3">
      <c r="A2096" s="134"/>
      <c r="B2096" s="79"/>
      <c r="C2096" s="81"/>
    </row>
    <row r="2097" spans="1:3">
      <c r="A2097" s="134"/>
      <c r="B2097" s="79"/>
      <c r="C2097" s="81"/>
    </row>
    <row r="2098" spans="1:3">
      <c r="A2098" s="134"/>
      <c r="B2098" s="79"/>
      <c r="C2098" s="81"/>
    </row>
    <row r="2099" spans="1:3">
      <c r="A2099" s="134"/>
      <c r="B2099" s="79"/>
      <c r="C2099" s="81"/>
    </row>
    <row r="2100" spans="1:3">
      <c r="A2100" s="134"/>
      <c r="B2100" s="79"/>
      <c r="C2100" s="81"/>
    </row>
    <row r="2101" spans="1:3">
      <c r="A2101" s="134"/>
      <c r="B2101" s="79"/>
      <c r="C2101" s="81"/>
    </row>
    <row r="2102" spans="1:3">
      <c r="A2102" s="134"/>
      <c r="B2102" s="79"/>
      <c r="C2102" s="81"/>
    </row>
    <row r="2103" spans="1:3">
      <c r="A2103" s="134"/>
      <c r="B2103" s="79"/>
      <c r="C2103" s="81"/>
    </row>
    <row r="2104" spans="1:3">
      <c r="A2104" s="134"/>
      <c r="B2104" s="79"/>
      <c r="C2104" s="81"/>
    </row>
    <row r="2105" spans="1:3">
      <c r="A2105" s="134"/>
      <c r="B2105" s="79"/>
      <c r="C2105" s="81"/>
    </row>
    <row r="2106" spans="1:3">
      <c r="A2106" s="134"/>
      <c r="B2106" s="79"/>
      <c r="C2106" s="81"/>
    </row>
    <row r="2107" spans="1:3">
      <c r="A2107" s="134"/>
      <c r="B2107" s="79"/>
      <c r="C2107" s="81"/>
    </row>
    <row r="2108" spans="1:3">
      <c r="A2108" s="134"/>
      <c r="B2108" s="79"/>
      <c r="C2108" s="81"/>
    </row>
    <row r="2109" spans="1:3">
      <c r="A2109" s="134"/>
      <c r="B2109" s="79"/>
      <c r="C2109" s="81"/>
    </row>
    <row r="2110" spans="1:3">
      <c r="A2110" s="134"/>
      <c r="B2110" s="79"/>
      <c r="C2110" s="81"/>
    </row>
    <row r="2111" spans="1:3">
      <c r="A2111" s="134"/>
      <c r="B2111" s="79"/>
      <c r="C2111" s="81"/>
    </row>
    <row r="2112" spans="1:3">
      <c r="A2112" s="134"/>
      <c r="B2112" s="79"/>
      <c r="C2112" s="81"/>
    </row>
    <row r="2113" spans="1:3">
      <c r="A2113" s="134"/>
      <c r="B2113" s="79"/>
      <c r="C2113" s="81"/>
    </row>
    <row r="2114" spans="1:3">
      <c r="A2114" s="134"/>
      <c r="B2114" s="79"/>
      <c r="C2114" s="81"/>
    </row>
    <row r="2115" spans="1:3">
      <c r="A2115" s="134"/>
      <c r="B2115" s="79"/>
      <c r="C2115" s="81"/>
    </row>
    <row r="2116" spans="1:3">
      <c r="A2116" s="134"/>
      <c r="B2116" s="79"/>
      <c r="C2116" s="81"/>
    </row>
    <row r="2117" spans="1:3">
      <c r="A2117" s="134"/>
      <c r="B2117" s="79"/>
      <c r="C2117" s="81"/>
    </row>
    <row r="2118" spans="1:3">
      <c r="A2118" s="134"/>
      <c r="B2118" s="79"/>
      <c r="C2118" s="81"/>
    </row>
    <row r="2119" spans="1:3">
      <c r="A2119" s="134"/>
      <c r="B2119" s="79"/>
      <c r="C2119" s="81"/>
    </row>
    <row r="2120" spans="1:3">
      <c r="A2120" s="134"/>
      <c r="B2120" s="79"/>
      <c r="C2120" s="81"/>
    </row>
    <row r="2121" spans="1:3">
      <c r="A2121" s="134"/>
      <c r="B2121" s="79"/>
      <c r="C2121" s="81"/>
    </row>
    <row r="2122" spans="1:3">
      <c r="A2122" s="134"/>
      <c r="B2122" s="79"/>
      <c r="C2122" s="81"/>
    </row>
    <row r="2123" spans="1:3">
      <c r="A2123" s="134"/>
      <c r="B2123" s="79"/>
      <c r="C2123" s="81"/>
    </row>
    <row r="2124" spans="1:3">
      <c r="A2124" s="134"/>
      <c r="B2124" s="79"/>
      <c r="C2124" s="81"/>
    </row>
    <row r="2125" spans="1:3">
      <c r="A2125" s="134"/>
      <c r="B2125" s="79"/>
      <c r="C2125" s="81"/>
    </row>
    <row r="2126" spans="1:3">
      <c r="A2126" s="134"/>
      <c r="B2126" s="79"/>
      <c r="C2126" s="81"/>
    </row>
    <row r="2127" spans="1:3">
      <c r="A2127" s="134"/>
      <c r="B2127" s="79"/>
      <c r="C2127" s="81"/>
    </row>
    <row r="2128" spans="1:3">
      <c r="A2128" s="134"/>
      <c r="B2128" s="79"/>
      <c r="C2128" s="81"/>
    </row>
    <row r="2129" spans="1:3">
      <c r="A2129" s="134"/>
      <c r="B2129" s="79"/>
      <c r="C2129" s="81"/>
    </row>
    <row r="2130" spans="1:3">
      <c r="A2130" s="134"/>
      <c r="B2130" s="79"/>
      <c r="C2130" s="81"/>
    </row>
    <row r="2131" spans="1:3">
      <c r="A2131" s="134"/>
      <c r="B2131" s="79"/>
      <c r="C2131" s="81"/>
    </row>
    <row r="2132" spans="1:3">
      <c r="A2132" s="134"/>
      <c r="B2132" s="79"/>
      <c r="C2132" s="81"/>
    </row>
    <row r="2133" spans="1:3">
      <c r="A2133" s="134"/>
      <c r="B2133" s="79"/>
      <c r="C2133" s="81"/>
    </row>
    <row r="2134" spans="1:3">
      <c r="A2134" s="134"/>
      <c r="B2134" s="79"/>
      <c r="C2134" s="81"/>
    </row>
    <row r="2135" spans="1:3">
      <c r="A2135" s="134"/>
      <c r="B2135" s="79"/>
      <c r="C2135" s="81"/>
    </row>
    <row r="2136" spans="1:3">
      <c r="A2136" s="134"/>
      <c r="B2136" s="79"/>
      <c r="C2136" s="81"/>
    </row>
    <row r="2137" spans="1:3">
      <c r="A2137" s="134"/>
      <c r="B2137" s="79"/>
      <c r="C2137" s="81"/>
    </row>
    <row r="2138" spans="1:3">
      <c r="A2138" s="134"/>
      <c r="B2138" s="79"/>
      <c r="C2138" s="81"/>
    </row>
    <row r="2139" spans="1:3">
      <c r="A2139" s="134"/>
      <c r="B2139" s="79"/>
      <c r="C2139" s="81"/>
    </row>
    <row r="2140" spans="1:3">
      <c r="A2140" s="134"/>
      <c r="B2140" s="79"/>
      <c r="C2140" s="81"/>
    </row>
    <row r="2141" spans="1:3">
      <c r="A2141" s="134"/>
      <c r="B2141" s="79"/>
      <c r="C2141" s="81"/>
    </row>
    <row r="2142" spans="1:3">
      <c r="A2142" s="134"/>
      <c r="B2142" s="79"/>
      <c r="C2142" s="81"/>
    </row>
    <row r="2143" spans="1:3">
      <c r="A2143" s="134"/>
      <c r="B2143" s="79"/>
      <c r="C2143" s="81"/>
    </row>
    <row r="2144" spans="1:3">
      <c r="A2144" s="134"/>
      <c r="B2144" s="79"/>
      <c r="C2144" s="81"/>
    </row>
    <row r="2145" spans="1:3">
      <c r="A2145" s="134"/>
      <c r="B2145" s="79"/>
      <c r="C2145" s="81"/>
    </row>
    <row r="2146" spans="1:3">
      <c r="A2146" s="134"/>
      <c r="B2146" s="79"/>
      <c r="C2146" s="81"/>
    </row>
    <row r="2147" spans="1:3">
      <c r="A2147" s="134"/>
      <c r="B2147" s="79"/>
      <c r="C2147" s="81"/>
    </row>
    <row r="2148" spans="1:3">
      <c r="A2148" s="134"/>
      <c r="B2148" s="79"/>
      <c r="C2148" s="81"/>
    </row>
    <row r="2149" spans="1:3">
      <c r="A2149" s="134"/>
      <c r="B2149" s="79"/>
      <c r="C2149" s="81"/>
    </row>
    <row r="2150" spans="1:3">
      <c r="A2150" s="134"/>
      <c r="B2150" s="79"/>
      <c r="C2150" s="81"/>
    </row>
    <row r="2151" spans="1:3">
      <c r="A2151" s="134"/>
      <c r="B2151" s="79"/>
      <c r="C2151" s="81"/>
    </row>
    <row r="2152" spans="1:3">
      <c r="A2152" s="134"/>
      <c r="B2152" s="79"/>
      <c r="C2152" s="81"/>
    </row>
    <row r="2153" spans="1:3">
      <c r="A2153" s="134"/>
      <c r="B2153" s="79"/>
      <c r="C2153" s="81"/>
    </row>
    <row r="2154" spans="1:3">
      <c r="A2154" s="134"/>
      <c r="B2154" s="79"/>
      <c r="C2154" s="81"/>
    </row>
    <row r="2155" spans="1:3">
      <c r="A2155" s="134"/>
      <c r="B2155" s="79"/>
      <c r="C2155" s="81"/>
    </row>
    <row r="2156" spans="1:3">
      <c r="A2156" s="134"/>
      <c r="B2156" s="79"/>
      <c r="C2156" s="81"/>
    </row>
    <row r="2157" spans="1:3">
      <c r="A2157" s="134"/>
      <c r="B2157" s="79"/>
      <c r="C2157" s="81"/>
    </row>
    <row r="2158" spans="1:3">
      <c r="A2158" s="134"/>
      <c r="B2158" s="79"/>
      <c r="C2158" s="81"/>
    </row>
    <row r="2159" spans="1:3">
      <c r="A2159" s="134"/>
      <c r="B2159" s="79"/>
      <c r="C2159" s="81"/>
    </row>
    <row r="2160" spans="1:3">
      <c r="A2160" s="134"/>
      <c r="B2160" s="79"/>
      <c r="C2160" s="81"/>
    </row>
    <row r="2161" spans="1:3">
      <c r="A2161" s="134"/>
      <c r="B2161" s="79"/>
      <c r="C2161" s="81"/>
    </row>
    <row r="2162" spans="1:3">
      <c r="A2162" s="134"/>
      <c r="B2162" s="79"/>
      <c r="C2162" s="81"/>
    </row>
    <row r="2163" spans="1:3">
      <c r="A2163" s="134"/>
      <c r="B2163" s="79"/>
      <c r="C2163" s="81"/>
    </row>
    <row r="2164" spans="1:3">
      <c r="A2164" s="134"/>
      <c r="B2164" s="79"/>
      <c r="C2164" s="81"/>
    </row>
    <row r="2165" spans="1:3">
      <c r="A2165" s="134"/>
      <c r="B2165" s="79"/>
      <c r="C2165" s="81"/>
    </row>
    <row r="2166" spans="1:3">
      <c r="A2166" s="134"/>
      <c r="B2166" s="79"/>
      <c r="C2166" s="81"/>
    </row>
    <row r="2167" spans="1:3">
      <c r="A2167" s="134"/>
      <c r="B2167" s="79"/>
      <c r="C2167" s="81"/>
    </row>
    <row r="2168" spans="1:3">
      <c r="A2168" s="134"/>
      <c r="B2168" s="79"/>
      <c r="C2168" s="81"/>
    </row>
    <row r="2169" spans="1:3">
      <c r="A2169" s="134"/>
      <c r="B2169" s="79"/>
      <c r="C2169" s="81"/>
    </row>
    <row r="2170" spans="1:3">
      <c r="A2170" s="134"/>
      <c r="B2170" s="79"/>
      <c r="C2170" s="81"/>
    </row>
    <row r="2171" spans="1:3">
      <c r="A2171" s="134"/>
      <c r="B2171" s="79"/>
      <c r="C2171" s="81"/>
    </row>
    <row r="2172" spans="1:3">
      <c r="A2172" s="134"/>
      <c r="B2172" s="79"/>
      <c r="C2172" s="81"/>
    </row>
    <row r="2173" spans="1:3">
      <c r="A2173" s="134"/>
      <c r="B2173" s="79"/>
      <c r="C2173" s="81"/>
    </row>
    <row r="2174" spans="1:3">
      <c r="A2174" s="134"/>
      <c r="B2174" s="79"/>
      <c r="C2174" s="81"/>
    </row>
    <row r="2175" spans="1:3">
      <c r="A2175" s="134"/>
      <c r="B2175" s="79"/>
      <c r="C2175" s="81"/>
    </row>
    <row r="2176" spans="1:3">
      <c r="A2176" s="134"/>
      <c r="B2176" s="79"/>
      <c r="C2176" s="81"/>
    </row>
    <row r="2177" spans="1:3">
      <c r="A2177" s="134"/>
      <c r="B2177" s="79"/>
      <c r="C2177" s="81"/>
    </row>
    <row r="2178" spans="1:3">
      <c r="A2178" s="134"/>
      <c r="B2178" s="79"/>
      <c r="C2178" s="81"/>
    </row>
    <row r="2179" spans="1:3">
      <c r="A2179" s="134"/>
      <c r="B2179" s="79"/>
      <c r="C2179" s="81"/>
    </row>
    <row r="2180" spans="1:3">
      <c r="A2180" s="134"/>
      <c r="B2180" s="79"/>
      <c r="C2180" s="81"/>
    </row>
    <row r="2181" spans="1:3">
      <c r="A2181" s="134"/>
      <c r="B2181" s="79"/>
      <c r="C2181" s="81"/>
    </row>
    <row r="2182" spans="1:3">
      <c r="A2182" s="134"/>
      <c r="B2182" s="79"/>
      <c r="C2182" s="81"/>
    </row>
    <row r="2183" spans="1:3">
      <c r="A2183" s="134"/>
      <c r="B2183" s="79"/>
      <c r="C2183" s="81"/>
    </row>
    <row r="2184" spans="1:3">
      <c r="A2184" s="134"/>
      <c r="B2184" s="79"/>
      <c r="C2184" s="81"/>
    </row>
    <row r="2185" spans="1:3">
      <c r="A2185" s="134"/>
      <c r="B2185" s="79"/>
      <c r="C2185" s="81"/>
    </row>
    <row r="2186" spans="1:3">
      <c r="A2186" s="134"/>
      <c r="B2186" s="79"/>
      <c r="C2186" s="81"/>
    </row>
    <row r="2187" spans="1:3">
      <c r="A2187" s="134"/>
      <c r="B2187" s="79"/>
      <c r="C2187" s="81"/>
    </row>
    <row r="2188" spans="1:3">
      <c r="A2188" s="134"/>
      <c r="B2188" s="79"/>
      <c r="C2188" s="81"/>
    </row>
    <row r="2189" spans="1:3">
      <c r="A2189" s="134"/>
      <c r="B2189" s="79"/>
      <c r="C2189" s="81"/>
    </row>
    <row r="2190" spans="1:3">
      <c r="A2190" s="134"/>
      <c r="B2190" s="79"/>
      <c r="C2190" s="81"/>
    </row>
    <row r="2191" spans="1:3">
      <c r="A2191" s="134"/>
      <c r="B2191" s="79"/>
      <c r="C2191" s="81"/>
    </row>
    <row r="2192" spans="1:3">
      <c r="A2192" s="134"/>
      <c r="B2192" s="79"/>
      <c r="C2192" s="81"/>
    </row>
    <row r="2193" spans="1:3">
      <c r="A2193" s="134"/>
      <c r="B2193" s="79"/>
      <c r="C2193" s="81"/>
    </row>
    <row r="2194" spans="1:3">
      <c r="A2194" s="134"/>
      <c r="B2194" s="79"/>
      <c r="C2194" s="81"/>
    </row>
    <row r="2195" spans="1:3">
      <c r="A2195" s="134"/>
      <c r="B2195" s="79"/>
      <c r="C2195" s="81"/>
    </row>
    <row r="2196" spans="1:3">
      <c r="A2196" s="134"/>
      <c r="B2196" s="79"/>
      <c r="C2196" s="81"/>
    </row>
    <row r="2197" spans="1:3">
      <c r="A2197" s="134"/>
      <c r="B2197" s="79"/>
      <c r="C2197" s="81"/>
    </row>
    <row r="2198" spans="1:3">
      <c r="A2198" s="134"/>
      <c r="B2198" s="79"/>
      <c r="C2198" s="81"/>
    </row>
    <row r="2199" spans="1:3">
      <c r="A2199" s="134"/>
      <c r="B2199" s="79"/>
      <c r="C2199" s="81"/>
    </row>
    <row r="2200" spans="1:3">
      <c r="A2200" s="134"/>
      <c r="B2200" s="79"/>
      <c r="C2200" s="81"/>
    </row>
    <row r="2201" spans="1:3">
      <c r="A2201" s="134"/>
      <c r="B2201" s="79"/>
      <c r="C2201" s="81"/>
    </row>
    <row r="2202" spans="1:3">
      <c r="A2202" s="134"/>
      <c r="B2202" s="79"/>
      <c r="C2202" s="81"/>
    </row>
    <row r="2203" spans="1:3">
      <c r="A2203" s="134"/>
      <c r="B2203" s="79"/>
      <c r="C2203" s="81"/>
    </row>
    <row r="2204" spans="1:3">
      <c r="A2204" s="134"/>
      <c r="B2204" s="79"/>
      <c r="C2204" s="81"/>
    </row>
    <row r="2205" spans="1:3">
      <c r="A2205" s="134"/>
      <c r="B2205" s="79"/>
      <c r="C2205" s="81"/>
    </row>
    <row r="2206" spans="1:3">
      <c r="A2206" s="134"/>
      <c r="B2206" s="79"/>
      <c r="C2206" s="81"/>
    </row>
    <row r="2207" spans="1:3">
      <c r="A2207" s="134"/>
      <c r="B2207" s="79"/>
      <c r="C2207" s="81"/>
    </row>
    <row r="2208" spans="1:3">
      <c r="A2208" s="134"/>
      <c r="B2208" s="79"/>
      <c r="C2208" s="81"/>
    </row>
    <row r="2209" spans="1:3">
      <c r="A2209" s="134"/>
      <c r="B2209" s="79"/>
      <c r="C2209" s="81"/>
    </row>
    <row r="2210" spans="1:3">
      <c r="A2210" s="134"/>
      <c r="B2210" s="79"/>
      <c r="C2210" s="81"/>
    </row>
    <row r="2211" spans="1:3">
      <c r="A2211" s="134"/>
      <c r="B2211" s="79"/>
      <c r="C2211" s="81"/>
    </row>
    <row r="2212" spans="1:3">
      <c r="A2212" s="134"/>
      <c r="B2212" s="79"/>
      <c r="C2212" s="81"/>
    </row>
    <row r="2213" spans="1:3">
      <c r="A2213" s="134"/>
      <c r="B2213" s="79"/>
      <c r="C2213" s="81"/>
    </row>
    <row r="2214" spans="1:3">
      <c r="A2214" s="134"/>
      <c r="B2214" s="79"/>
      <c r="C2214" s="81"/>
    </row>
    <row r="2215" spans="1:3">
      <c r="A2215" s="134"/>
      <c r="B2215" s="79"/>
      <c r="C2215" s="81"/>
    </row>
    <row r="2216" spans="1:3">
      <c r="A2216" s="134"/>
      <c r="B2216" s="79"/>
      <c r="C2216" s="81"/>
    </row>
    <row r="2217" spans="1:3">
      <c r="A2217" s="134"/>
      <c r="B2217" s="79"/>
      <c r="C2217" s="81"/>
    </row>
    <row r="2218" spans="1:3">
      <c r="A2218" s="134"/>
      <c r="B2218" s="79"/>
      <c r="C2218" s="81"/>
    </row>
    <row r="2219" spans="1:3">
      <c r="A2219" s="134"/>
      <c r="B2219" s="79"/>
      <c r="C2219" s="81"/>
    </row>
    <row r="2220" spans="1:3">
      <c r="A2220" s="134"/>
      <c r="B2220" s="79"/>
      <c r="C2220" s="81"/>
    </row>
    <row r="2221" spans="1:3">
      <c r="A2221" s="134"/>
      <c r="B2221" s="79"/>
      <c r="C2221" s="81"/>
    </row>
    <row r="2222" spans="1:3">
      <c r="A2222" s="134"/>
      <c r="B2222" s="79"/>
      <c r="C2222" s="81"/>
    </row>
    <row r="2223" spans="1:3">
      <c r="A2223" s="134"/>
      <c r="B2223" s="79"/>
      <c r="C2223" s="81"/>
    </row>
    <row r="2224" spans="1:3">
      <c r="A2224" s="134"/>
      <c r="B2224" s="79"/>
      <c r="C2224" s="81"/>
    </row>
    <row r="2225" spans="1:3">
      <c r="A2225" s="134"/>
      <c r="B2225" s="79"/>
      <c r="C2225" s="81"/>
    </row>
    <row r="2226" spans="1:3">
      <c r="A2226" s="134"/>
      <c r="B2226" s="79"/>
      <c r="C2226" s="81"/>
    </row>
    <row r="2227" spans="1:3">
      <c r="A2227" s="134"/>
      <c r="B2227" s="79"/>
      <c r="C2227" s="81"/>
    </row>
    <row r="2228" spans="1:3">
      <c r="A2228" s="134"/>
      <c r="B2228" s="79"/>
      <c r="C2228" s="81"/>
    </row>
    <row r="2229" spans="1:3">
      <c r="A2229" s="134"/>
      <c r="B2229" s="79"/>
      <c r="C2229" s="81"/>
    </row>
    <row r="2230" spans="1:3">
      <c r="A2230" s="134"/>
      <c r="B2230" s="79"/>
      <c r="C2230" s="81"/>
    </row>
    <row r="2231" spans="1:3">
      <c r="A2231" s="134"/>
      <c r="B2231" s="79"/>
      <c r="C2231" s="81"/>
    </row>
    <row r="2232" spans="1:3">
      <c r="A2232" s="134"/>
      <c r="B2232" s="79"/>
      <c r="C2232" s="81"/>
    </row>
    <row r="2233" spans="1:3">
      <c r="A2233" s="134"/>
      <c r="B2233" s="79"/>
      <c r="C2233" s="81"/>
    </row>
    <row r="2234" spans="1:3">
      <c r="A2234" s="134"/>
      <c r="B2234" s="79"/>
      <c r="C2234" s="81"/>
    </row>
    <row r="2235" spans="1:3">
      <c r="A2235" s="134"/>
      <c r="B2235" s="79"/>
      <c r="C2235" s="81"/>
    </row>
    <row r="2236" spans="1:3">
      <c r="A2236" s="134"/>
      <c r="B2236" s="79"/>
      <c r="C2236" s="81"/>
    </row>
    <row r="2237" spans="1:3">
      <c r="A2237" s="134"/>
      <c r="B2237" s="79"/>
      <c r="C2237" s="81"/>
    </row>
    <row r="2238" spans="1:3">
      <c r="A2238" s="134"/>
      <c r="B2238" s="79"/>
      <c r="C2238" s="81"/>
    </row>
    <row r="2239" spans="1:3">
      <c r="A2239" s="134"/>
      <c r="B2239" s="79"/>
      <c r="C2239" s="81"/>
    </row>
    <row r="2240" spans="1:3">
      <c r="A2240" s="134"/>
      <c r="B2240" s="79"/>
      <c r="C2240" s="81"/>
    </row>
    <row r="2241" spans="1:3">
      <c r="A2241" s="134"/>
      <c r="B2241" s="79"/>
      <c r="C2241" s="81"/>
    </row>
    <row r="2242" spans="1:3">
      <c r="A2242" s="134"/>
      <c r="B2242" s="79"/>
      <c r="C2242" s="81"/>
    </row>
    <row r="2243" spans="1:3">
      <c r="A2243" s="134"/>
      <c r="B2243" s="79"/>
      <c r="C2243" s="81"/>
    </row>
    <row r="2244" spans="1:3">
      <c r="A2244" s="134"/>
      <c r="B2244" s="79"/>
      <c r="C2244" s="81"/>
    </row>
    <row r="2245" spans="1:3">
      <c r="A2245" s="134"/>
      <c r="B2245" s="79"/>
      <c r="C2245" s="81"/>
    </row>
    <row r="2246" spans="1:3">
      <c r="A2246" s="134"/>
      <c r="B2246" s="79"/>
      <c r="C2246" s="81"/>
    </row>
    <row r="2247" spans="1:3">
      <c r="A2247" s="134"/>
      <c r="B2247" s="79"/>
      <c r="C2247" s="81"/>
    </row>
    <row r="2248" spans="1:3">
      <c r="A2248" s="134"/>
      <c r="B2248" s="79"/>
      <c r="C2248" s="81"/>
    </row>
    <row r="2249" spans="1:3">
      <c r="A2249" s="134"/>
      <c r="B2249" s="79"/>
      <c r="C2249" s="81"/>
    </row>
    <row r="2250" spans="1:3">
      <c r="A2250" s="134"/>
      <c r="B2250" s="79"/>
      <c r="C2250" s="81"/>
    </row>
    <row r="2251" spans="1:3">
      <c r="A2251" s="134"/>
      <c r="B2251" s="79"/>
      <c r="C2251" s="81"/>
    </row>
    <row r="2252" spans="1:3">
      <c r="A2252" s="134"/>
      <c r="B2252" s="79"/>
      <c r="C2252" s="81"/>
    </row>
    <row r="2253" spans="1:3">
      <c r="A2253" s="134"/>
      <c r="B2253" s="79"/>
      <c r="C2253" s="81"/>
    </row>
    <row r="2254" spans="1:3">
      <c r="A2254" s="134"/>
      <c r="B2254" s="79"/>
      <c r="C2254" s="81"/>
    </row>
    <row r="2255" spans="1:3">
      <c r="A2255" s="134"/>
      <c r="B2255" s="79"/>
      <c r="C2255" s="81"/>
    </row>
    <row r="2256" spans="1:3">
      <c r="A2256" s="134"/>
      <c r="B2256" s="79"/>
      <c r="C2256" s="81"/>
    </row>
    <row r="2257" spans="1:3">
      <c r="A2257" s="134"/>
      <c r="B2257" s="79"/>
      <c r="C2257" s="81"/>
    </row>
    <row r="2258" spans="1:3">
      <c r="A2258" s="134"/>
      <c r="B2258" s="79"/>
      <c r="C2258" s="81"/>
    </row>
    <row r="2259" spans="1:3">
      <c r="A2259" s="134"/>
      <c r="B2259" s="79"/>
      <c r="C2259" s="81"/>
    </row>
    <row r="2260" spans="1:3">
      <c r="A2260" s="134"/>
      <c r="B2260" s="79"/>
      <c r="C2260" s="81"/>
    </row>
    <row r="2261" spans="1:3">
      <c r="A2261" s="134"/>
      <c r="B2261" s="79"/>
      <c r="C2261" s="81"/>
    </row>
    <row r="2262" spans="1:3">
      <c r="A2262" s="134"/>
      <c r="B2262" s="79"/>
      <c r="C2262" s="81"/>
    </row>
    <row r="2263" spans="1:3">
      <c r="A2263" s="134"/>
      <c r="B2263" s="79"/>
      <c r="C2263" s="81"/>
    </row>
    <row r="2264" spans="1:3">
      <c r="A2264" s="134"/>
      <c r="B2264" s="79"/>
      <c r="C2264" s="81"/>
    </row>
    <row r="2265" spans="1:3">
      <c r="A2265" s="134"/>
      <c r="B2265" s="79"/>
      <c r="C2265" s="81"/>
    </row>
    <row r="2266" spans="1:3">
      <c r="A2266" s="134"/>
      <c r="B2266" s="79"/>
      <c r="C2266" s="81"/>
    </row>
    <row r="2267" spans="1:3">
      <c r="A2267" s="134"/>
      <c r="B2267" s="79"/>
      <c r="C2267" s="81"/>
    </row>
    <row r="2268" spans="1:3">
      <c r="A2268" s="134"/>
      <c r="B2268" s="79"/>
      <c r="C2268" s="81"/>
    </row>
    <row r="2269" spans="1:3">
      <c r="A2269" s="134"/>
      <c r="B2269" s="79"/>
      <c r="C2269" s="81"/>
    </row>
    <row r="2270" spans="1:3">
      <c r="A2270" s="134"/>
      <c r="B2270" s="79"/>
      <c r="C2270" s="81"/>
    </row>
    <row r="2271" spans="1:3">
      <c r="A2271" s="134"/>
      <c r="B2271" s="79"/>
      <c r="C2271" s="81"/>
    </row>
    <row r="2272" spans="1:3">
      <c r="A2272" s="134"/>
      <c r="B2272" s="79"/>
      <c r="C2272" s="81"/>
    </row>
    <row r="2273" spans="1:3">
      <c r="A2273" s="134"/>
      <c r="B2273" s="79"/>
      <c r="C2273" s="81"/>
    </row>
    <row r="2274" spans="1:3">
      <c r="A2274" s="134"/>
      <c r="B2274" s="79"/>
      <c r="C2274" s="81"/>
    </row>
    <row r="2275" spans="1:3">
      <c r="A2275" s="134"/>
      <c r="B2275" s="79"/>
      <c r="C2275" s="81"/>
    </row>
    <row r="2276" spans="1:3">
      <c r="A2276" s="134"/>
      <c r="B2276" s="79"/>
      <c r="C2276" s="81"/>
    </row>
    <row r="2277" spans="1:3">
      <c r="A2277" s="134"/>
      <c r="B2277" s="79"/>
      <c r="C2277" s="81"/>
    </row>
    <row r="2278" spans="1:3">
      <c r="A2278" s="134"/>
      <c r="B2278" s="79"/>
      <c r="C2278" s="81"/>
    </row>
    <row r="2279" spans="1:3">
      <c r="A2279" s="134"/>
      <c r="B2279" s="79"/>
      <c r="C2279" s="81"/>
    </row>
    <row r="2280" spans="1:3">
      <c r="A2280" s="134"/>
      <c r="B2280" s="79"/>
      <c r="C2280" s="81"/>
    </row>
    <row r="2281" spans="1:3">
      <c r="A2281" s="134"/>
      <c r="B2281" s="79"/>
      <c r="C2281" s="81"/>
    </row>
    <row r="2282" spans="1:3">
      <c r="A2282" s="134"/>
      <c r="B2282" s="79"/>
      <c r="C2282" s="81"/>
    </row>
    <row r="2283" spans="1:3">
      <c r="A2283" s="134"/>
      <c r="B2283" s="79"/>
      <c r="C2283" s="81"/>
    </row>
    <row r="2284" spans="1:3">
      <c r="A2284" s="134"/>
      <c r="B2284" s="79"/>
      <c r="C2284" s="81"/>
    </row>
    <row r="2285" spans="1:3">
      <c r="A2285" s="134"/>
      <c r="B2285" s="79"/>
      <c r="C2285" s="81"/>
    </row>
    <row r="2286" spans="1:3">
      <c r="A2286" s="134"/>
      <c r="B2286" s="79"/>
      <c r="C2286" s="81"/>
    </row>
    <row r="2287" spans="1:3">
      <c r="A2287" s="134"/>
      <c r="B2287" s="79"/>
      <c r="C2287" s="81"/>
    </row>
    <row r="2288" spans="1:3">
      <c r="A2288" s="134"/>
      <c r="B2288" s="79"/>
      <c r="C2288" s="81"/>
    </row>
    <row r="2289" spans="1:3">
      <c r="A2289" s="134"/>
      <c r="B2289" s="79"/>
      <c r="C2289" s="81"/>
    </row>
    <row r="2290" spans="1:3">
      <c r="A2290" s="134"/>
      <c r="B2290" s="79"/>
      <c r="C2290" s="81"/>
    </row>
    <row r="2291" spans="1:3">
      <c r="A2291" s="134"/>
      <c r="B2291" s="79"/>
      <c r="C2291" s="81"/>
    </row>
    <row r="2292" spans="1:3">
      <c r="A2292" s="134"/>
      <c r="B2292" s="79"/>
      <c r="C2292" s="81"/>
    </row>
    <row r="2293" spans="1:3">
      <c r="A2293" s="134"/>
      <c r="B2293" s="79"/>
      <c r="C2293" s="81"/>
    </row>
    <row r="2294" spans="1:3">
      <c r="A2294" s="134"/>
      <c r="B2294" s="79"/>
      <c r="C2294" s="81"/>
    </row>
    <row r="2295" spans="1:3">
      <c r="A2295" s="134"/>
      <c r="B2295" s="79"/>
      <c r="C2295" s="81"/>
    </row>
    <row r="2296" spans="1:3">
      <c r="A2296" s="134"/>
      <c r="B2296" s="79"/>
      <c r="C2296" s="81"/>
    </row>
    <row r="2297" spans="1:3">
      <c r="A2297" s="134"/>
      <c r="B2297" s="79"/>
      <c r="C2297" s="81"/>
    </row>
    <row r="2298" spans="1:3">
      <c r="A2298" s="134"/>
      <c r="B2298" s="79"/>
      <c r="C2298" s="81"/>
    </row>
    <row r="2299" spans="1:3">
      <c r="A2299" s="134"/>
      <c r="B2299" s="79"/>
      <c r="C2299" s="81"/>
    </row>
    <row r="2300" spans="1:3">
      <c r="A2300" s="134"/>
      <c r="B2300" s="79"/>
      <c r="C2300" s="81"/>
    </row>
    <row r="2301" spans="1:3">
      <c r="A2301" s="134"/>
      <c r="B2301" s="79"/>
      <c r="C2301" s="81"/>
    </row>
    <row r="2302" spans="1:3">
      <c r="A2302" s="134"/>
      <c r="B2302" s="79"/>
      <c r="C2302" s="81"/>
    </row>
    <row r="2303" spans="1:3">
      <c r="A2303" s="134"/>
      <c r="B2303" s="79"/>
      <c r="C2303" s="81"/>
    </row>
    <row r="2304" spans="1:3">
      <c r="A2304" s="134"/>
      <c r="B2304" s="79"/>
      <c r="C2304" s="81"/>
    </row>
    <row r="2305" spans="1:3">
      <c r="A2305" s="134"/>
      <c r="B2305" s="79"/>
      <c r="C2305" s="81"/>
    </row>
    <row r="2306" spans="1:3">
      <c r="A2306" s="134"/>
      <c r="B2306" s="79"/>
      <c r="C2306" s="81"/>
    </row>
    <row r="2307" spans="1:3">
      <c r="A2307" s="134"/>
      <c r="B2307" s="79"/>
      <c r="C2307" s="81"/>
    </row>
    <row r="2308" spans="1:3">
      <c r="A2308" s="134"/>
      <c r="B2308" s="79"/>
      <c r="C2308" s="81"/>
    </row>
    <row r="2309" spans="1:3">
      <c r="A2309" s="134"/>
      <c r="B2309" s="79"/>
      <c r="C2309" s="81"/>
    </row>
    <row r="2310" spans="1:3">
      <c r="A2310" s="134"/>
      <c r="B2310" s="79"/>
      <c r="C2310" s="81"/>
    </row>
    <row r="2311" spans="1:3">
      <c r="A2311" s="134"/>
      <c r="B2311" s="79"/>
      <c r="C2311" s="81"/>
    </row>
    <row r="2312" spans="1:3">
      <c r="A2312" s="134"/>
      <c r="B2312" s="79"/>
      <c r="C2312" s="81"/>
    </row>
    <row r="2313" spans="1:3">
      <c r="A2313" s="134"/>
      <c r="B2313" s="79"/>
      <c r="C2313" s="81"/>
    </row>
    <row r="2314" spans="1:3">
      <c r="A2314" s="134"/>
      <c r="B2314" s="79"/>
      <c r="C2314" s="81"/>
    </row>
    <row r="2315" spans="1:3">
      <c r="A2315" s="134"/>
      <c r="B2315" s="79"/>
      <c r="C2315" s="81"/>
    </row>
    <row r="2316" spans="1:3">
      <c r="A2316" s="134"/>
      <c r="B2316" s="79"/>
      <c r="C2316" s="81"/>
    </row>
    <row r="2317" spans="1:3">
      <c r="A2317" s="134"/>
      <c r="B2317" s="79"/>
      <c r="C2317" s="81"/>
    </row>
    <row r="2318" spans="1:3">
      <c r="A2318" s="134"/>
      <c r="B2318" s="79"/>
      <c r="C2318" s="81"/>
    </row>
    <row r="2319" spans="1:3">
      <c r="A2319" s="134"/>
      <c r="B2319" s="79"/>
      <c r="C2319" s="81"/>
    </row>
    <row r="2320" spans="1:3">
      <c r="A2320" s="134"/>
      <c r="B2320" s="79"/>
      <c r="C2320" s="81"/>
    </row>
    <row r="2321" spans="1:3">
      <c r="A2321" s="134"/>
      <c r="B2321" s="79"/>
      <c r="C2321" s="81"/>
    </row>
    <row r="2322" spans="1:3">
      <c r="A2322" s="134"/>
      <c r="B2322" s="79"/>
      <c r="C2322" s="81"/>
    </row>
    <row r="2323" spans="1:3">
      <c r="A2323" s="134"/>
      <c r="B2323" s="79"/>
      <c r="C2323" s="81"/>
    </row>
    <row r="2324" spans="1:3">
      <c r="A2324" s="134"/>
      <c r="B2324" s="79"/>
      <c r="C2324" s="81"/>
    </row>
    <row r="2325" spans="1:3">
      <c r="A2325" s="134"/>
      <c r="B2325" s="79"/>
      <c r="C2325" s="81"/>
    </row>
    <row r="2326" spans="1:3">
      <c r="A2326" s="134"/>
      <c r="B2326" s="79"/>
      <c r="C2326" s="81"/>
    </row>
    <row r="2327" spans="1:3">
      <c r="A2327" s="134"/>
      <c r="B2327" s="79"/>
      <c r="C2327" s="81"/>
    </row>
    <row r="2328" spans="1:3">
      <c r="A2328" s="134"/>
      <c r="B2328" s="79"/>
      <c r="C2328" s="81"/>
    </row>
    <row r="2329" spans="1:3">
      <c r="A2329" s="134"/>
      <c r="B2329" s="79"/>
      <c r="C2329" s="81"/>
    </row>
    <row r="2330" spans="1:3">
      <c r="A2330" s="134"/>
      <c r="B2330" s="79"/>
      <c r="C2330" s="81"/>
    </row>
    <row r="2331" spans="1:3">
      <c r="A2331" s="134"/>
      <c r="B2331" s="79"/>
      <c r="C2331" s="81"/>
    </row>
    <row r="2332" spans="1:3">
      <c r="A2332" s="134"/>
      <c r="B2332" s="79"/>
      <c r="C2332" s="81"/>
    </row>
    <row r="2333" spans="1:3">
      <c r="A2333" s="134"/>
      <c r="B2333" s="79"/>
      <c r="C2333" s="81"/>
    </row>
    <row r="2334" spans="1:3">
      <c r="A2334" s="134"/>
      <c r="B2334" s="79"/>
      <c r="C2334" s="81"/>
    </row>
    <row r="2335" spans="1:3">
      <c r="A2335" s="134"/>
      <c r="B2335" s="79"/>
      <c r="C2335" s="81"/>
    </row>
    <row r="2336" spans="1:3">
      <c r="A2336" s="134"/>
      <c r="B2336" s="79"/>
      <c r="C2336" s="81"/>
    </row>
    <row r="2337" spans="1:3">
      <c r="A2337" s="134"/>
      <c r="B2337" s="79"/>
      <c r="C2337" s="81"/>
    </row>
    <row r="2338" spans="1:3">
      <c r="A2338" s="134"/>
      <c r="B2338" s="79"/>
      <c r="C2338" s="81"/>
    </row>
    <row r="2339" spans="1:3">
      <c r="A2339" s="134"/>
      <c r="B2339" s="79"/>
      <c r="C2339" s="81"/>
    </row>
    <row r="2340" spans="1:3">
      <c r="A2340" s="134"/>
      <c r="B2340" s="79"/>
      <c r="C2340" s="81"/>
    </row>
    <row r="2341" spans="1:3">
      <c r="A2341" s="134"/>
      <c r="B2341" s="79"/>
      <c r="C2341" s="81"/>
    </row>
    <row r="2342" spans="1:3">
      <c r="A2342" s="134"/>
      <c r="B2342" s="79"/>
      <c r="C2342" s="81"/>
    </row>
    <row r="2343" spans="1:3">
      <c r="A2343" s="134"/>
      <c r="B2343" s="79"/>
      <c r="C2343" s="81"/>
    </row>
    <row r="2344" spans="1:3">
      <c r="A2344" s="134"/>
      <c r="B2344" s="79"/>
      <c r="C2344" s="81"/>
    </row>
    <row r="2345" spans="1:3">
      <c r="A2345" s="134"/>
      <c r="B2345" s="79"/>
      <c r="C2345" s="81"/>
    </row>
    <row r="2346" spans="1:3">
      <c r="A2346" s="134"/>
      <c r="B2346" s="79"/>
      <c r="C2346" s="81"/>
    </row>
    <row r="2347" spans="1:3">
      <c r="A2347" s="134"/>
      <c r="B2347" s="79"/>
      <c r="C2347" s="81"/>
    </row>
    <row r="2348" spans="1:3">
      <c r="A2348" s="134"/>
      <c r="B2348" s="79"/>
      <c r="C2348" s="81"/>
    </row>
    <row r="2349" spans="1:3">
      <c r="A2349" s="134"/>
      <c r="B2349" s="79"/>
      <c r="C2349" s="81"/>
    </row>
    <row r="2350" spans="1:3">
      <c r="A2350" s="134"/>
      <c r="B2350" s="79"/>
      <c r="C2350" s="81"/>
    </row>
    <row r="2351" spans="1:3">
      <c r="A2351" s="134"/>
      <c r="B2351" s="79"/>
      <c r="C2351" s="81"/>
    </row>
    <row r="2352" spans="1:3">
      <c r="A2352" s="134"/>
      <c r="B2352" s="79"/>
      <c r="C2352" s="81"/>
    </row>
    <row r="2353" spans="1:3">
      <c r="A2353" s="134"/>
      <c r="B2353" s="79"/>
      <c r="C2353" s="81"/>
    </row>
    <row r="2354" spans="1:3">
      <c r="A2354" s="134"/>
      <c r="B2354" s="79"/>
      <c r="C2354" s="81"/>
    </row>
    <row r="2355" spans="1:3">
      <c r="A2355" s="134"/>
      <c r="B2355" s="79"/>
      <c r="C2355" s="81"/>
    </row>
    <row r="2356" spans="1:3">
      <c r="A2356" s="134"/>
      <c r="B2356" s="79"/>
      <c r="C2356" s="81"/>
    </row>
    <row r="2357" spans="1:3">
      <c r="A2357" s="134"/>
      <c r="B2357" s="79"/>
      <c r="C2357" s="81"/>
    </row>
    <row r="2358" spans="1:3">
      <c r="A2358" s="134"/>
      <c r="B2358" s="79"/>
      <c r="C2358" s="81"/>
    </row>
    <row r="2359" spans="1:3">
      <c r="A2359" s="134"/>
      <c r="B2359" s="79"/>
      <c r="C2359" s="81"/>
    </row>
    <row r="2360" spans="1:3">
      <c r="A2360" s="134"/>
      <c r="B2360" s="79"/>
      <c r="C2360" s="81"/>
    </row>
    <row r="2361" spans="1:3">
      <c r="A2361" s="134"/>
      <c r="B2361" s="79"/>
      <c r="C2361" s="81"/>
    </row>
    <row r="2362" spans="1:3">
      <c r="A2362" s="134"/>
      <c r="B2362" s="79"/>
      <c r="C2362" s="81"/>
    </row>
    <row r="2363" spans="1:3">
      <c r="A2363" s="134"/>
      <c r="B2363" s="79"/>
      <c r="C2363" s="81"/>
    </row>
    <row r="2364" spans="1:3">
      <c r="A2364" s="134"/>
      <c r="B2364" s="79"/>
      <c r="C2364" s="81"/>
    </row>
    <row r="2365" spans="1:3">
      <c r="A2365" s="134"/>
      <c r="B2365" s="79"/>
      <c r="C2365" s="81"/>
    </row>
    <row r="2366" spans="1:3">
      <c r="A2366" s="134"/>
      <c r="B2366" s="79"/>
      <c r="C2366" s="81"/>
    </row>
    <row r="2367" spans="1:3">
      <c r="A2367" s="134"/>
      <c r="B2367" s="79"/>
      <c r="C2367" s="81"/>
    </row>
    <row r="2368" spans="1:3">
      <c r="A2368" s="134"/>
      <c r="B2368" s="79"/>
      <c r="C2368" s="81"/>
    </row>
    <row r="2369" spans="1:3">
      <c r="A2369" s="134"/>
      <c r="B2369" s="79"/>
      <c r="C2369" s="81"/>
    </row>
    <row r="2370" spans="1:3">
      <c r="A2370" s="134"/>
      <c r="B2370" s="79"/>
      <c r="C2370" s="81"/>
    </row>
    <row r="2371" spans="1:3">
      <c r="A2371" s="134"/>
      <c r="B2371" s="79"/>
      <c r="C2371" s="81"/>
    </row>
    <row r="2372" spans="1:3">
      <c r="A2372" s="134"/>
      <c r="B2372" s="79"/>
      <c r="C2372" s="81"/>
    </row>
    <row r="2373" spans="1:3">
      <c r="A2373" s="134"/>
      <c r="B2373" s="79"/>
      <c r="C2373" s="81"/>
    </row>
    <row r="2374" spans="1:3">
      <c r="A2374" s="134"/>
      <c r="B2374" s="79"/>
      <c r="C2374" s="81"/>
    </row>
    <row r="2375" spans="1:3">
      <c r="A2375" s="134"/>
      <c r="B2375" s="79"/>
      <c r="C2375" s="81"/>
    </row>
    <row r="2376" spans="1:3">
      <c r="A2376" s="134"/>
      <c r="B2376" s="79"/>
      <c r="C2376" s="81"/>
    </row>
    <row r="2377" spans="1:3">
      <c r="A2377" s="134"/>
      <c r="B2377" s="79"/>
      <c r="C2377" s="81"/>
    </row>
    <row r="2378" spans="1:3">
      <c r="A2378" s="134"/>
      <c r="B2378" s="79"/>
      <c r="C2378" s="81"/>
    </row>
    <row r="2379" spans="1:3">
      <c r="A2379" s="134"/>
      <c r="B2379" s="79"/>
      <c r="C2379" s="81"/>
    </row>
    <row r="2380" spans="1:3">
      <c r="A2380" s="134"/>
      <c r="B2380" s="79"/>
      <c r="C2380" s="81"/>
    </row>
    <row r="2381" spans="1:3">
      <c r="A2381" s="134"/>
      <c r="B2381" s="79"/>
      <c r="C2381" s="81"/>
    </row>
    <row r="2382" spans="1:3">
      <c r="A2382" s="134"/>
      <c r="B2382" s="79"/>
      <c r="C2382" s="81"/>
    </row>
    <row r="2383" spans="1:3">
      <c r="A2383" s="134"/>
      <c r="B2383" s="79"/>
      <c r="C2383" s="81"/>
    </row>
    <row r="2384" spans="1:3">
      <c r="A2384" s="134"/>
      <c r="B2384" s="79"/>
      <c r="C2384" s="81"/>
    </row>
    <row r="2385" spans="1:3">
      <c r="A2385" s="134"/>
      <c r="B2385" s="79"/>
      <c r="C2385" s="81"/>
    </row>
    <row r="2386" spans="1:3">
      <c r="A2386" s="134"/>
      <c r="B2386" s="79"/>
      <c r="C2386" s="81"/>
    </row>
    <row r="2387" spans="1:3">
      <c r="A2387" s="134"/>
      <c r="B2387" s="79"/>
      <c r="C2387" s="81"/>
    </row>
    <row r="2388" spans="1:3">
      <c r="A2388" s="134"/>
      <c r="B2388" s="79"/>
      <c r="C2388" s="81"/>
    </row>
    <row r="2389" spans="1:3">
      <c r="A2389" s="134"/>
      <c r="B2389" s="79"/>
      <c r="C2389" s="81"/>
    </row>
    <row r="2390" spans="1:3">
      <c r="A2390" s="134"/>
      <c r="B2390" s="79"/>
      <c r="C2390" s="81"/>
    </row>
    <row r="2391" spans="1:3">
      <c r="A2391" s="134"/>
      <c r="B2391" s="79"/>
      <c r="C2391" s="81"/>
    </row>
    <row r="2392" spans="1:3">
      <c r="A2392" s="134"/>
      <c r="B2392" s="79"/>
      <c r="C2392" s="81"/>
    </row>
    <row r="2393" spans="1:3">
      <c r="A2393" s="134"/>
      <c r="B2393" s="79"/>
      <c r="C2393" s="81"/>
    </row>
    <row r="2394" spans="1:3">
      <c r="A2394" s="134"/>
      <c r="B2394" s="79"/>
      <c r="C2394" s="81"/>
    </row>
    <row r="2395" spans="1:3">
      <c r="A2395" s="134"/>
      <c r="B2395" s="79"/>
      <c r="C2395" s="81"/>
    </row>
    <row r="2396" spans="1:3">
      <c r="A2396" s="134"/>
      <c r="B2396" s="79"/>
      <c r="C2396" s="81"/>
    </row>
    <row r="2397" spans="1:3">
      <c r="A2397" s="134"/>
      <c r="B2397" s="79"/>
      <c r="C2397" s="81"/>
    </row>
    <row r="2398" spans="1:3">
      <c r="A2398" s="134"/>
      <c r="B2398" s="79"/>
      <c r="C2398" s="81"/>
    </row>
    <row r="2399" spans="1:3">
      <c r="A2399" s="134"/>
      <c r="B2399" s="79"/>
      <c r="C2399" s="81"/>
    </row>
    <row r="2400" spans="1:3">
      <c r="A2400" s="134"/>
      <c r="B2400" s="79"/>
      <c r="C2400" s="81"/>
    </row>
    <row r="2401" spans="1:3">
      <c r="A2401" s="134"/>
      <c r="B2401" s="79"/>
      <c r="C2401" s="81"/>
    </row>
    <row r="2402" spans="1:3">
      <c r="A2402" s="134"/>
      <c r="B2402" s="79"/>
      <c r="C2402" s="81"/>
    </row>
    <row r="2403" spans="1:3">
      <c r="A2403" s="134"/>
      <c r="B2403" s="79"/>
      <c r="C2403" s="81"/>
    </row>
    <row r="2404" spans="1:3">
      <c r="A2404" s="134"/>
      <c r="B2404" s="79"/>
      <c r="C2404" s="81"/>
    </row>
    <row r="2405" spans="1:3">
      <c r="A2405" s="134"/>
      <c r="B2405" s="79"/>
      <c r="C2405" s="81"/>
    </row>
    <row r="2406" spans="1:3">
      <c r="A2406" s="134"/>
      <c r="B2406" s="79"/>
      <c r="C2406" s="81"/>
    </row>
    <row r="2407" spans="1:3">
      <c r="A2407" s="134"/>
      <c r="B2407" s="79"/>
      <c r="C2407" s="81"/>
    </row>
    <row r="2408" spans="1:3">
      <c r="A2408" s="134"/>
      <c r="B2408" s="79"/>
      <c r="C2408" s="81"/>
    </row>
    <row r="2409" spans="1:3">
      <c r="A2409" s="134"/>
      <c r="B2409" s="79"/>
      <c r="C2409" s="81"/>
    </row>
    <row r="2410" spans="1:3">
      <c r="A2410" s="134"/>
      <c r="B2410" s="79"/>
      <c r="C2410" s="81"/>
    </row>
    <row r="2411" spans="1:3">
      <c r="A2411" s="134"/>
      <c r="B2411" s="79"/>
      <c r="C2411" s="81"/>
    </row>
    <row r="2412" spans="1:3">
      <c r="A2412" s="134"/>
      <c r="B2412" s="79"/>
      <c r="C2412" s="81"/>
    </row>
    <row r="2413" spans="1:3">
      <c r="A2413" s="134"/>
      <c r="B2413" s="79"/>
      <c r="C2413" s="81"/>
    </row>
    <row r="2414" spans="1:3">
      <c r="A2414" s="134"/>
      <c r="B2414" s="79"/>
      <c r="C2414" s="81"/>
    </row>
    <row r="2415" spans="1:3">
      <c r="A2415" s="134"/>
      <c r="B2415" s="79"/>
      <c r="C2415" s="81"/>
    </row>
    <row r="2416" spans="1:3">
      <c r="A2416" s="134"/>
      <c r="B2416" s="79"/>
      <c r="C2416" s="81"/>
    </row>
    <row r="2417" spans="1:3">
      <c r="A2417" s="134"/>
      <c r="B2417" s="79"/>
      <c r="C2417" s="81"/>
    </row>
    <row r="2418" spans="1:3">
      <c r="A2418" s="134"/>
      <c r="B2418" s="79"/>
      <c r="C2418" s="81"/>
    </row>
    <row r="2419" spans="1:3">
      <c r="A2419" s="134"/>
      <c r="B2419" s="79"/>
      <c r="C2419" s="81"/>
    </row>
    <row r="2420" spans="1:3">
      <c r="A2420" s="134"/>
      <c r="B2420" s="79"/>
      <c r="C2420" s="81"/>
    </row>
    <row r="2421" spans="1:3">
      <c r="A2421" s="134"/>
      <c r="B2421" s="79"/>
      <c r="C2421" s="81"/>
    </row>
    <row r="2422" spans="1:3">
      <c r="A2422" s="134"/>
      <c r="B2422" s="79"/>
      <c r="C2422" s="81"/>
    </row>
    <row r="2423" spans="1:3">
      <c r="A2423" s="134"/>
      <c r="B2423" s="79"/>
      <c r="C2423" s="81"/>
    </row>
    <row r="2424" spans="1:3">
      <c r="A2424" s="134"/>
      <c r="B2424" s="79"/>
      <c r="C2424" s="81"/>
    </row>
    <row r="2425" spans="1:3">
      <c r="A2425" s="134"/>
      <c r="B2425" s="79"/>
      <c r="C2425" s="81"/>
    </row>
    <row r="2426" spans="1:3">
      <c r="A2426" s="134"/>
      <c r="B2426" s="79"/>
      <c r="C2426" s="81"/>
    </row>
    <row r="2427" spans="1:3">
      <c r="A2427" s="134"/>
      <c r="B2427" s="79"/>
      <c r="C2427" s="81"/>
    </row>
    <row r="2428" spans="1:3">
      <c r="A2428" s="134"/>
      <c r="B2428" s="79"/>
      <c r="C2428" s="81"/>
    </row>
    <row r="2429" spans="1:3">
      <c r="A2429" s="134"/>
      <c r="B2429" s="79"/>
      <c r="C2429" s="81"/>
    </row>
    <row r="2430" spans="1:3">
      <c r="A2430" s="134"/>
      <c r="B2430" s="79"/>
      <c r="C2430" s="81"/>
    </row>
    <row r="2431" spans="1:3">
      <c r="A2431" s="134"/>
      <c r="B2431" s="79"/>
      <c r="C2431" s="81"/>
    </row>
    <row r="2432" spans="1:3">
      <c r="A2432" s="134"/>
      <c r="B2432" s="79"/>
      <c r="C2432" s="81"/>
    </row>
    <row r="2433" spans="1:3">
      <c r="A2433" s="134"/>
      <c r="B2433" s="79"/>
      <c r="C2433" s="81"/>
    </row>
    <row r="2434" spans="1:3">
      <c r="A2434" s="134"/>
      <c r="B2434" s="79"/>
      <c r="C2434" s="81"/>
    </row>
    <row r="2435" spans="1:3">
      <c r="A2435" s="134"/>
      <c r="B2435" s="79"/>
      <c r="C2435" s="81"/>
    </row>
    <row r="2436" spans="1:3">
      <c r="A2436" s="134"/>
      <c r="B2436" s="79"/>
      <c r="C2436" s="81"/>
    </row>
    <row r="2437" spans="1:3">
      <c r="A2437" s="134"/>
      <c r="B2437" s="79"/>
      <c r="C2437" s="81"/>
    </row>
    <row r="2438" spans="1:3">
      <c r="A2438" s="134"/>
      <c r="B2438" s="79"/>
      <c r="C2438" s="81"/>
    </row>
    <row r="2439" spans="1:3">
      <c r="A2439" s="134"/>
      <c r="B2439" s="79"/>
      <c r="C2439" s="81"/>
    </row>
    <row r="2440" spans="1:3">
      <c r="A2440" s="134"/>
      <c r="B2440" s="79"/>
      <c r="C2440" s="81"/>
    </row>
    <row r="2441" spans="1:3">
      <c r="A2441" s="134"/>
      <c r="B2441" s="79"/>
      <c r="C2441" s="81"/>
    </row>
    <row r="2442" spans="1:3">
      <c r="A2442" s="134"/>
      <c r="B2442" s="79"/>
      <c r="C2442" s="81"/>
    </row>
    <row r="2443" spans="1:3">
      <c r="A2443" s="134"/>
      <c r="B2443" s="79"/>
      <c r="C2443" s="81"/>
    </row>
    <row r="2444" spans="1:3">
      <c r="A2444" s="134"/>
      <c r="B2444" s="79"/>
      <c r="C2444" s="81"/>
    </row>
    <row r="2445" spans="1:3">
      <c r="A2445" s="134"/>
      <c r="B2445" s="79"/>
      <c r="C2445" s="81"/>
    </row>
    <row r="2446" spans="1:3">
      <c r="A2446" s="134"/>
      <c r="B2446" s="79"/>
      <c r="C2446" s="81"/>
    </row>
    <row r="2447" spans="1:3">
      <c r="A2447" s="134"/>
      <c r="B2447" s="79"/>
      <c r="C2447" s="81"/>
    </row>
    <row r="2448" spans="1:3">
      <c r="A2448" s="134"/>
      <c r="B2448" s="79"/>
      <c r="C2448" s="81"/>
    </row>
    <row r="2449" spans="1:3">
      <c r="A2449" s="134"/>
      <c r="B2449" s="79"/>
      <c r="C2449" s="81"/>
    </row>
    <row r="2450" spans="1:3">
      <c r="A2450" s="134"/>
      <c r="B2450" s="79"/>
      <c r="C2450" s="81"/>
    </row>
    <row r="2451" spans="1:3">
      <c r="A2451" s="134"/>
      <c r="B2451" s="79"/>
      <c r="C2451" s="81"/>
    </row>
    <row r="2452" spans="1:3">
      <c r="A2452" s="134"/>
      <c r="B2452" s="79"/>
      <c r="C2452" s="81"/>
    </row>
    <row r="2453" spans="1:3">
      <c r="A2453" s="134"/>
      <c r="B2453" s="79"/>
      <c r="C2453" s="81"/>
    </row>
    <row r="2454" spans="1:3">
      <c r="A2454" s="134"/>
      <c r="B2454" s="79"/>
      <c r="C2454" s="81"/>
    </row>
    <row r="2455" spans="1:3">
      <c r="A2455" s="134"/>
      <c r="B2455" s="79"/>
      <c r="C2455" s="81"/>
    </row>
    <row r="2456" spans="1:3">
      <c r="A2456" s="134"/>
      <c r="B2456" s="79"/>
      <c r="C2456" s="81"/>
    </row>
    <row r="2457" spans="1:3">
      <c r="A2457" s="134"/>
      <c r="B2457" s="79"/>
      <c r="C2457" s="81"/>
    </row>
    <row r="2458" spans="1:3">
      <c r="A2458" s="134"/>
      <c r="B2458" s="79"/>
      <c r="C2458" s="81"/>
    </row>
    <row r="2459" spans="1:3">
      <c r="A2459" s="134"/>
      <c r="B2459" s="79"/>
      <c r="C2459" s="81"/>
    </row>
    <row r="2460" spans="1:3">
      <c r="A2460" s="134"/>
      <c r="B2460" s="79"/>
      <c r="C2460" s="81"/>
    </row>
    <row r="2461" spans="1:3">
      <c r="A2461" s="134"/>
      <c r="B2461" s="79"/>
      <c r="C2461" s="81"/>
    </row>
    <row r="2462" spans="1:3">
      <c r="A2462" s="134"/>
      <c r="B2462" s="79"/>
      <c r="C2462" s="81"/>
    </row>
    <row r="2463" spans="1:3">
      <c r="A2463" s="134"/>
      <c r="B2463" s="79"/>
      <c r="C2463" s="81"/>
    </row>
    <row r="2464" spans="1:3">
      <c r="A2464" s="134"/>
      <c r="B2464" s="79"/>
      <c r="C2464" s="81"/>
    </row>
    <row r="2465" spans="1:3">
      <c r="A2465" s="134"/>
      <c r="B2465" s="79"/>
      <c r="C2465" s="81"/>
    </row>
    <row r="2466" spans="1:3">
      <c r="A2466" s="134"/>
      <c r="B2466" s="79"/>
      <c r="C2466" s="81"/>
    </row>
    <row r="2467" spans="1:3">
      <c r="A2467" s="134"/>
      <c r="B2467" s="79"/>
      <c r="C2467" s="81"/>
    </row>
    <row r="2468" spans="1:3">
      <c r="A2468" s="134"/>
      <c r="B2468" s="79"/>
      <c r="C2468" s="81"/>
    </row>
    <row r="2469" spans="1:3">
      <c r="A2469" s="134"/>
      <c r="B2469" s="79"/>
      <c r="C2469" s="81"/>
    </row>
    <row r="2470" spans="1:3">
      <c r="A2470" s="134"/>
      <c r="B2470" s="79"/>
      <c r="C2470" s="81"/>
    </row>
    <row r="2471" spans="1:3">
      <c r="A2471" s="134"/>
      <c r="B2471" s="79"/>
      <c r="C2471" s="81"/>
    </row>
    <row r="2472" spans="1:3">
      <c r="A2472" s="134"/>
      <c r="B2472" s="79"/>
      <c r="C2472" s="81"/>
    </row>
    <row r="2473" spans="1:3">
      <c r="A2473" s="134"/>
      <c r="B2473" s="79"/>
      <c r="C2473" s="81"/>
    </row>
    <row r="2474" spans="1:3">
      <c r="A2474" s="134"/>
      <c r="B2474" s="79"/>
      <c r="C2474" s="81"/>
    </row>
    <row r="2475" spans="1:3">
      <c r="A2475" s="134"/>
      <c r="B2475" s="79"/>
      <c r="C2475" s="81"/>
    </row>
    <row r="2476" spans="1:3">
      <c r="A2476" s="134"/>
      <c r="B2476" s="79"/>
      <c r="C2476" s="81"/>
    </row>
    <row r="2477" spans="1:3">
      <c r="A2477" s="134"/>
      <c r="B2477" s="79"/>
      <c r="C2477" s="81"/>
    </row>
    <row r="2478" spans="1:3">
      <c r="A2478" s="134"/>
      <c r="B2478" s="79"/>
      <c r="C2478" s="81"/>
    </row>
    <row r="2479" spans="1:3">
      <c r="A2479" s="134"/>
      <c r="B2479" s="79"/>
      <c r="C2479" s="81"/>
    </row>
    <row r="2480" spans="1:3">
      <c r="A2480" s="134"/>
      <c r="B2480" s="79"/>
      <c r="C2480" s="81"/>
    </row>
    <row r="2481" spans="1:3">
      <c r="A2481" s="134"/>
      <c r="B2481" s="79"/>
      <c r="C2481" s="81"/>
    </row>
    <row r="2482" spans="1:3">
      <c r="A2482" s="134"/>
      <c r="B2482" s="79"/>
      <c r="C2482" s="81"/>
    </row>
    <row r="2483" spans="1:3">
      <c r="A2483" s="134"/>
      <c r="B2483" s="79"/>
      <c r="C2483" s="81"/>
    </row>
    <row r="2484" spans="1:3">
      <c r="A2484" s="134"/>
      <c r="B2484" s="79"/>
      <c r="C2484" s="81"/>
    </row>
    <row r="2485" spans="1:3">
      <c r="A2485" s="134"/>
      <c r="B2485" s="79"/>
      <c r="C2485" s="81"/>
    </row>
    <row r="2486" spans="1:3">
      <c r="A2486" s="134"/>
      <c r="B2486" s="79"/>
      <c r="C2486" s="81"/>
    </row>
    <row r="2487" spans="1:3">
      <c r="A2487" s="134"/>
      <c r="B2487" s="79"/>
      <c r="C2487" s="81"/>
    </row>
    <row r="2488" spans="1:3">
      <c r="A2488" s="134"/>
      <c r="B2488" s="79"/>
      <c r="C2488" s="81"/>
    </row>
    <row r="2489" spans="1:3">
      <c r="A2489" s="134"/>
      <c r="B2489" s="79"/>
      <c r="C2489" s="81"/>
    </row>
    <row r="2490" spans="1:3">
      <c r="A2490" s="134"/>
      <c r="B2490" s="79"/>
      <c r="C2490" s="81"/>
    </row>
    <row r="2491" spans="1:3">
      <c r="A2491" s="134"/>
      <c r="B2491" s="79"/>
      <c r="C2491" s="81"/>
    </row>
    <row r="2492" spans="1:3">
      <c r="A2492" s="134"/>
      <c r="B2492" s="79"/>
      <c r="C2492" s="81"/>
    </row>
    <row r="2493" spans="1:3">
      <c r="A2493" s="134"/>
      <c r="B2493" s="79"/>
      <c r="C2493" s="81"/>
    </row>
    <row r="2494" spans="1:3">
      <c r="A2494" s="134"/>
      <c r="B2494" s="79"/>
      <c r="C2494" s="81"/>
    </row>
    <row r="2495" spans="1:3">
      <c r="A2495" s="134"/>
      <c r="B2495" s="79"/>
      <c r="C2495" s="81"/>
    </row>
    <row r="2496" spans="1:3">
      <c r="A2496" s="134"/>
      <c r="B2496" s="79"/>
      <c r="C2496" s="81"/>
    </row>
    <row r="2497" spans="1:3">
      <c r="A2497" s="134"/>
      <c r="B2497" s="79"/>
      <c r="C2497" s="81"/>
    </row>
    <row r="2498" spans="1:3">
      <c r="A2498" s="134"/>
      <c r="B2498" s="79"/>
      <c r="C2498" s="81"/>
    </row>
    <row r="2499" spans="1:3">
      <c r="A2499" s="134"/>
      <c r="B2499" s="79"/>
      <c r="C2499" s="81"/>
    </row>
    <row r="2500" spans="1:3">
      <c r="A2500" s="134"/>
      <c r="B2500" s="79"/>
      <c r="C2500" s="81"/>
    </row>
    <row r="2501" spans="1:3">
      <c r="A2501" s="134"/>
      <c r="B2501" s="79"/>
      <c r="C2501" s="81"/>
    </row>
    <row r="2502" spans="1:3">
      <c r="A2502" s="134"/>
      <c r="B2502" s="79"/>
      <c r="C2502" s="81"/>
    </row>
    <row r="2503" spans="1:3">
      <c r="A2503" s="134"/>
      <c r="B2503" s="79"/>
      <c r="C2503" s="81"/>
    </row>
    <row r="2504" spans="1:3">
      <c r="A2504" s="134"/>
      <c r="B2504" s="79"/>
      <c r="C2504" s="81"/>
    </row>
    <row r="2505" spans="1:3">
      <c r="A2505" s="134"/>
      <c r="B2505" s="79"/>
      <c r="C2505" s="81"/>
    </row>
    <row r="2506" spans="1:3">
      <c r="A2506" s="134"/>
      <c r="B2506" s="79"/>
      <c r="C2506" s="81"/>
    </row>
    <row r="2507" spans="1:3">
      <c r="A2507" s="134"/>
      <c r="B2507" s="79"/>
      <c r="C2507" s="81"/>
    </row>
    <row r="2508" spans="1:3">
      <c r="A2508" s="134"/>
      <c r="B2508" s="79"/>
      <c r="C2508" s="81"/>
    </row>
    <row r="2509" spans="1:3">
      <c r="A2509" s="134"/>
      <c r="B2509" s="79"/>
      <c r="C2509" s="81"/>
    </row>
    <row r="2510" spans="1:3">
      <c r="A2510" s="134"/>
      <c r="B2510" s="79"/>
      <c r="C2510" s="81"/>
    </row>
    <row r="2511" spans="1:3">
      <c r="A2511" s="134"/>
      <c r="B2511" s="79"/>
      <c r="C2511" s="81"/>
    </row>
    <row r="2512" spans="1:3">
      <c r="A2512" s="134"/>
      <c r="B2512" s="79"/>
      <c r="C2512" s="81"/>
    </row>
    <row r="2513" spans="1:3">
      <c r="A2513" s="134"/>
      <c r="B2513" s="79"/>
      <c r="C2513" s="81"/>
    </row>
    <row r="2514" spans="1:3">
      <c r="A2514" s="134"/>
      <c r="B2514" s="79"/>
      <c r="C2514" s="81"/>
    </row>
    <row r="2515" spans="1:3">
      <c r="A2515" s="134"/>
      <c r="B2515" s="79"/>
      <c r="C2515" s="81"/>
    </row>
    <row r="2516" spans="1:3">
      <c r="A2516" s="134"/>
      <c r="B2516" s="79"/>
      <c r="C2516" s="81"/>
    </row>
    <row r="2517" spans="1:3">
      <c r="A2517" s="134"/>
      <c r="B2517" s="79"/>
      <c r="C2517" s="81"/>
    </row>
    <row r="2518" spans="1:3">
      <c r="A2518" s="134"/>
      <c r="B2518" s="79"/>
      <c r="C2518" s="81"/>
    </row>
    <row r="2519" spans="1:3">
      <c r="A2519" s="134"/>
      <c r="B2519" s="79"/>
      <c r="C2519" s="81"/>
    </row>
    <row r="2520" spans="1:3">
      <c r="A2520" s="134"/>
      <c r="B2520" s="79"/>
      <c r="C2520" s="81"/>
    </row>
    <row r="2521" spans="1:3">
      <c r="A2521" s="134"/>
      <c r="B2521" s="79"/>
      <c r="C2521" s="81"/>
    </row>
    <row r="2522" spans="1:3">
      <c r="A2522" s="134"/>
      <c r="B2522" s="79"/>
      <c r="C2522" s="81"/>
    </row>
    <row r="2523" spans="1:3">
      <c r="A2523" s="134"/>
      <c r="B2523" s="79"/>
      <c r="C2523" s="81"/>
    </row>
    <row r="2524" spans="1:3">
      <c r="A2524" s="134"/>
      <c r="B2524" s="79"/>
      <c r="C2524" s="81"/>
    </row>
    <row r="2525" spans="1:3">
      <c r="A2525" s="134"/>
      <c r="B2525" s="79"/>
      <c r="C2525" s="81"/>
    </row>
    <row r="2526" spans="1:3">
      <c r="A2526" s="134"/>
      <c r="B2526" s="79"/>
      <c r="C2526" s="81"/>
    </row>
    <row r="2527" spans="1:3">
      <c r="A2527" s="134"/>
      <c r="B2527" s="79"/>
      <c r="C2527" s="81"/>
    </row>
    <row r="2528" spans="1:3">
      <c r="A2528" s="134"/>
      <c r="B2528" s="79"/>
      <c r="C2528" s="81"/>
    </row>
    <row r="2529" spans="1:3">
      <c r="A2529" s="134"/>
      <c r="B2529" s="79"/>
      <c r="C2529" s="81"/>
    </row>
    <row r="2530" spans="1:3">
      <c r="A2530" s="134"/>
      <c r="B2530" s="79"/>
      <c r="C2530" s="81"/>
    </row>
    <row r="2531" spans="1:3">
      <c r="A2531" s="134"/>
      <c r="B2531" s="79"/>
      <c r="C2531" s="81"/>
    </row>
    <row r="2532" spans="1:3">
      <c r="A2532" s="134"/>
      <c r="B2532" s="79"/>
      <c r="C2532" s="81"/>
    </row>
    <row r="2533" spans="1:3">
      <c r="A2533" s="134"/>
      <c r="B2533" s="79"/>
      <c r="C2533" s="81"/>
    </row>
    <row r="2534" spans="1:3">
      <c r="A2534" s="134"/>
      <c r="B2534" s="79"/>
      <c r="C2534" s="81"/>
    </row>
    <row r="2535" spans="1:3">
      <c r="A2535" s="134"/>
      <c r="B2535" s="79"/>
      <c r="C2535" s="81"/>
    </row>
    <row r="2536" spans="1:3">
      <c r="A2536" s="134"/>
      <c r="B2536" s="79"/>
      <c r="C2536" s="81"/>
    </row>
    <row r="2537" spans="1:3">
      <c r="A2537" s="134"/>
      <c r="B2537" s="79"/>
      <c r="C2537" s="81"/>
    </row>
    <row r="2538" spans="1:3">
      <c r="A2538" s="134"/>
      <c r="B2538" s="79"/>
      <c r="C2538" s="81"/>
    </row>
    <row r="2539" spans="1:3">
      <c r="A2539" s="134"/>
      <c r="B2539" s="79"/>
      <c r="C2539" s="81"/>
    </row>
    <row r="2540" spans="1:3">
      <c r="A2540" s="134"/>
      <c r="B2540" s="79"/>
      <c r="C2540" s="81"/>
    </row>
    <row r="2541" spans="1:3">
      <c r="A2541" s="134"/>
      <c r="B2541" s="79"/>
      <c r="C2541" s="81"/>
    </row>
    <row r="2542" spans="1:3">
      <c r="A2542" s="134"/>
      <c r="B2542" s="79"/>
      <c r="C2542" s="81"/>
    </row>
    <row r="2543" spans="1:3">
      <c r="A2543" s="134"/>
      <c r="B2543" s="79"/>
      <c r="C2543" s="81"/>
    </row>
    <row r="2544" spans="1:3">
      <c r="A2544" s="134"/>
      <c r="B2544" s="79"/>
      <c r="C2544" s="81"/>
    </row>
    <row r="2545" spans="1:3">
      <c r="A2545" s="134"/>
      <c r="B2545" s="79"/>
      <c r="C2545" s="81"/>
    </row>
    <row r="2546" spans="1:3">
      <c r="A2546" s="134"/>
      <c r="B2546" s="79"/>
      <c r="C2546" s="81"/>
    </row>
    <row r="2547" spans="1:3">
      <c r="A2547" s="134"/>
      <c r="B2547" s="79"/>
      <c r="C2547" s="81"/>
    </row>
    <row r="2548" spans="1:3">
      <c r="A2548" s="134"/>
      <c r="B2548" s="79"/>
      <c r="C2548" s="81"/>
    </row>
    <row r="2549" spans="1:3">
      <c r="A2549" s="134"/>
      <c r="B2549" s="79"/>
      <c r="C2549" s="81"/>
    </row>
    <row r="2550" spans="1:3">
      <c r="A2550" s="134"/>
      <c r="B2550" s="79"/>
      <c r="C2550" s="81"/>
    </row>
    <row r="2551" spans="1:3">
      <c r="A2551" s="134"/>
      <c r="B2551" s="79"/>
      <c r="C2551" s="81"/>
    </row>
    <row r="2552" spans="1:3">
      <c r="A2552" s="134"/>
      <c r="B2552" s="79"/>
      <c r="C2552" s="81"/>
    </row>
    <row r="2553" spans="1:3">
      <c r="A2553" s="134"/>
      <c r="B2553" s="79"/>
      <c r="C2553" s="81"/>
    </row>
    <row r="2554" spans="1:3">
      <c r="A2554" s="134"/>
      <c r="B2554" s="79"/>
      <c r="C2554" s="81"/>
    </row>
    <row r="2555" spans="1:3">
      <c r="A2555" s="134"/>
      <c r="B2555" s="79"/>
      <c r="C2555" s="81"/>
    </row>
    <row r="2556" spans="1:3">
      <c r="A2556" s="134"/>
      <c r="B2556" s="79"/>
      <c r="C2556" s="81"/>
    </row>
    <row r="2557" spans="1:3">
      <c r="A2557" s="134"/>
      <c r="B2557" s="79"/>
      <c r="C2557" s="81"/>
    </row>
    <row r="2558" spans="1:3">
      <c r="A2558" s="134"/>
      <c r="B2558" s="79"/>
      <c r="C2558" s="81"/>
    </row>
    <row r="2559" spans="1:3">
      <c r="A2559" s="134"/>
      <c r="B2559" s="79"/>
      <c r="C2559" s="81"/>
    </row>
    <row r="2560" spans="1:3">
      <c r="A2560" s="134"/>
      <c r="B2560" s="79"/>
      <c r="C2560" s="81"/>
    </row>
    <row r="2561" spans="1:3">
      <c r="A2561" s="134"/>
      <c r="B2561" s="79"/>
      <c r="C2561" s="81"/>
    </row>
    <row r="2562" spans="1:3">
      <c r="A2562" s="134"/>
      <c r="B2562" s="79"/>
      <c r="C2562" s="81"/>
    </row>
    <row r="2563" spans="1:3">
      <c r="A2563" s="134"/>
      <c r="B2563" s="79"/>
      <c r="C2563" s="81"/>
    </row>
    <row r="2564" spans="1:3">
      <c r="A2564" s="134"/>
      <c r="B2564" s="79"/>
      <c r="C2564" s="81"/>
    </row>
    <row r="2565" spans="1:3">
      <c r="A2565" s="134"/>
      <c r="B2565" s="79"/>
      <c r="C2565" s="81"/>
    </row>
    <row r="2566" spans="1:3">
      <c r="A2566" s="134"/>
      <c r="B2566" s="79"/>
      <c r="C2566" s="81"/>
    </row>
    <row r="2567" spans="1:3">
      <c r="A2567" s="134"/>
      <c r="B2567" s="79"/>
      <c r="C2567" s="81"/>
    </row>
    <row r="2568" spans="1:3">
      <c r="A2568" s="134"/>
      <c r="B2568" s="79"/>
      <c r="C2568" s="81"/>
    </row>
    <row r="2569" spans="1:3">
      <c r="A2569" s="134"/>
      <c r="B2569" s="79"/>
      <c r="C2569" s="81"/>
    </row>
    <row r="2570" spans="1:3">
      <c r="A2570" s="134"/>
      <c r="B2570" s="79"/>
      <c r="C2570" s="81"/>
    </row>
    <row r="2571" spans="1:3">
      <c r="A2571" s="134"/>
      <c r="B2571" s="79"/>
      <c r="C2571" s="81"/>
    </row>
    <row r="2572" spans="1:3">
      <c r="A2572" s="134"/>
      <c r="B2572" s="79"/>
      <c r="C2572" s="81"/>
    </row>
    <row r="2573" spans="1:3">
      <c r="A2573" s="134"/>
      <c r="B2573" s="79"/>
      <c r="C2573" s="81"/>
    </row>
    <row r="2574" spans="1:3">
      <c r="A2574" s="134"/>
      <c r="B2574" s="79"/>
      <c r="C2574" s="81"/>
    </row>
    <row r="2575" spans="1:3">
      <c r="A2575" s="134"/>
      <c r="B2575" s="79"/>
      <c r="C2575" s="81"/>
    </row>
    <row r="2576" spans="1:3">
      <c r="A2576" s="134"/>
      <c r="B2576" s="79"/>
      <c r="C2576" s="81"/>
    </row>
    <row r="2577" spans="1:3">
      <c r="A2577" s="134"/>
      <c r="B2577" s="79"/>
      <c r="C2577" s="81"/>
    </row>
    <row r="2578" spans="1:3">
      <c r="A2578" s="134"/>
      <c r="B2578" s="79"/>
      <c r="C2578" s="81"/>
    </row>
    <row r="2579" spans="1:3">
      <c r="A2579" s="134"/>
      <c r="B2579" s="79"/>
      <c r="C2579" s="81"/>
    </row>
    <row r="2580" spans="1:3">
      <c r="A2580" s="134"/>
      <c r="B2580" s="79"/>
      <c r="C2580" s="81"/>
    </row>
    <row r="2581" spans="1:3">
      <c r="A2581" s="134"/>
      <c r="B2581" s="79"/>
      <c r="C2581" s="81"/>
    </row>
    <row r="2582" spans="1:3">
      <c r="A2582" s="134"/>
      <c r="B2582" s="79"/>
      <c r="C2582" s="81"/>
    </row>
    <row r="2583" spans="1:3">
      <c r="A2583" s="134"/>
      <c r="B2583" s="79"/>
      <c r="C2583" s="81"/>
    </row>
    <row r="2584" spans="1:3">
      <c r="A2584" s="134"/>
      <c r="B2584" s="79"/>
      <c r="C2584" s="81"/>
    </row>
    <row r="2585" spans="1:3">
      <c r="A2585" s="134"/>
      <c r="B2585" s="79"/>
      <c r="C2585" s="81"/>
    </row>
    <row r="2586" spans="1:3">
      <c r="A2586" s="134"/>
      <c r="B2586" s="79"/>
      <c r="C2586" s="81"/>
    </row>
    <row r="2587" spans="1:3">
      <c r="A2587" s="134"/>
      <c r="B2587" s="79"/>
      <c r="C2587" s="81"/>
    </row>
    <row r="2588" spans="1:3">
      <c r="A2588" s="134"/>
      <c r="B2588" s="79"/>
      <c r="C2588" s="81"/>
    </row>
    <row r="2589" spans="1:3">
      <c r="A2589" s="134"/>
      <c r="B2589" s="79"/>
      <c r="C2589" s="81"/>
    </row>
    <row r="2590" spans="1:3">
      <c r="A2590" s="134"/>
      <c r="B2590" s="79"/>
      <c r="C2590" s="81"/>
    </row>
    <row r="2591" spans="1:3">
      <c r="A2591" s="134"/>
      <c r="B2591" s="79"/>
      <c r="C2591" s="81"/>
    </row>
    <row r="2592" spans="1:3">
      <c r="A2592" s="134"/>
      <c r="B2592" s="79"/>
      <c r="C2592" s="81"/>
    </row>
    <row r="2593" spans="1:3">
      <c r="A2593" s="134"/>
      <c r="B2593" s="79"/>
      <c r="C2593" s="81"/>
    </row>
    <row r="2594" spans="1:3">
      <c r="A2594" s="134"/>
      <c r="B2594" s="79"/>
      <c r="C2594" s="81"/>
    </row>
    <row r="2595" spans="1:3">
      <c r="A2595" s="134"/>
      <c r="B2595" s="79"/>
      <c r="C2595" s="81"/>
    </row>
    <row r="2596" spans="1:3">
      <c r="A2596" s="134"/>
      <c r="B2596" s="79"/>
      <c r="C2596" s="81"/>
    </row>
    <row r="2597" spans="1:3">
      <c r="A2597" s="134"/>
      <c r="B2597" s="79"/>
      <c r="C2597" s="81"/>
    </row>
    <row r="2598" spans="1:3">
      <c r="A2598" s="134"/>
      <c r="B2598" s="79"/>
      <c r="C2598" s="81"/>
    </row>
    <row r="2599" spans="1:3">
      <c r="A2599" s="134"/>
      <c r="B2599" s="79"/>
      <c r="C2599" s="81"/>
    </row>
    <row r="2600" spans="1:3">
      <c r="A2600" s="134"/>
      <c r="B2600" s="79"/>
      <c r="C2600" s="81"/>
    </row>
    <row r="2601" spans="1:3">
      <c r="A2601" s="134"/>
      <c r="B2601" s="79"/>
      <c r="C2601" s="81"/>
    </row>
    <row r="2602" spans="1:3">
      <c r="A2602" s="134"/>
      <c r="B2602" s="79"/>
      <c r="C2602" s="81"/>
    </row>
    <row r="2603" spans="1:3">
      <c r="A2603" s="134"/>
      <c r="B2603" s="79"/>
      <c r="C2603" s="81"/>
    </row>
    <row r="2604" spans="1:3">
      <c r="A2604" s="134"/>
      <c r="B2604" s="79"/>
      <c r="C2604" s="81"/>
    </row>
    <row r="2605" spans="1:3">
      <c r="A2605" s="134"/>
      <c r="B2605" s="79"/>
      <c r="C2605" s="81"/>
    </row>
    <row r="2606" spans="1:3">
      <c r="A2606" s="134"/>
      <c r="B2606" s="79"/>
      <c r="C2606" s="81"/>
    </row>
    <row r="2607" spans="1:3">
      <c r="A2607" s="134"/>
      <c r="B2607" s="79"/>
      <c r="C2607" s="81"/>
    </row>
    <row r="2608" spans="1:3">
      <c r="A2608" s="134"/>
      <c r="B2608" s="79"/>
      <c r="C2608" s="81"/>
    </row>
    <row r="2609" spans="1:3">
      <c r="A2609" s="134"/>
      <c r="B2609" s="79"/>
      <c r="C2609" s="81"/>
    </row>
    <row r="2610" spans="1:3">
      <c r="A2610" s="134"/>
      <c r="B2610" s="79"/>
      <c r="C2610" s="81"/>
    </row>
    <row r="2611" spans="1:3">
      <c r="A2611" s="134"/>
      <c r="B2611" s="79"/>
      <c r="C2611" s="81"/>
    </row>
    <row r="2612" spans="1:3">
      <c r="A2612" s="134"/>
      <c r="B2612" s="79"/>
      <c r="C2612" s="81"/>
    </row>
    <row r="2613" spans="1:3">
      <c r="A2613" s="134"/>
      <c r="B2613" s="79"/>
      <c r="C2613" s="81"/>
    </row>
    <row r="2614" spans="1:3">
      <c r="A2614" s="134"/>
      <c r="B2614" s="79"/>
      <c r="C2614" s="81"/>
    </row>
    <row r="2615" spans="1:3">
      <c r="A2615" s="134"/>
      <c r="B2615" s="79"/>
      <c r="C2615" s="81"/>
    </row>
    <row r="2616" spans="1:3">
      <c r="A2616" s="134"/>
      <c r="B2616" s="79"/>
      <c r="C2616" s="81"/>
    </row>
    <row r="2617" spans="1:3">
      <c r="A2617" s="134"/>
      <c r="B2617" s="79"/>
      <c r="C2617" s="81"/>
    </row>
    <row r="2618" spans="1:3">
      <c r="A2618" s="134"/>
      <c r="B2618" s="79"/>
      <c r="C2618" s="81"/>
    </row>
    <row r="2619" spans="1:3">
      <c r="A2619" s="134"/>
      <c r="B2619" s="79"/>
      <c r="C2619" s="81"/>
    </row>
    <row r="2620" spans="1:3">
      <c r="A2620" s="134"/>
      <c r="B2620" s="79"/>
      <c r="C2620" s="81"/>
    </row>
    <row r="2621" spans="1:3">
      <c r="A2621" s="134"/>
      <c r="B2621" s="79"/>
      <c r="C2621" s="81"/>
    </row>
    <row r="2622" spans="1:3">
      <c r="A2622" s="134"/>
      <c r="B2622" s="79"/>
      <c r="C2622" s="81"/>
    </row>
    <row r="2623" spans="1:3">
      <c r="A2623" s="134"/>
      <c r="B2623" s="79"/>
      <c r="C2623" s="81"/>
    </row>
    <row r="2624" spans="1:3">
      <c r="A2624" s="134"/>
      <c r="B2624" s="79"/>
      <c r="C2624" s="81"/>
    </row>
    <row r="2625" spans="1:3">
      <c r="A2625" s="134"/>
      <c r="B2625" s="79"/>
      <c r="C2625" s="81"/>
    </row>
    <row r="2626" spans="1:3">
      <c r="A2626" s="134"/>
      <c r="B2626" s="79"/>
      <c r="C2626" s="81"/>
    </row>
    <row r="2627" spans="1:3">
      <c r="A2627" s="134"/>
      <c r="B2627" s="79"/>
      <c r="C2627" s="81"/>
    </row>
    <row r="2628" spans="1:3">
      <c r="A2628" s="134"/>
      <c r="B2628" s="79"/>
      <c r="C2628" s="81"/>
    </row>
    <row r="2629" spans="1:3">
      <c r="A2629" s="134"/>
      <c r="B2629" s="79"/>
      <c r="C2629" s="81"/>
    </row>
    <row r="2630" spans="1:3">
      <c r="A2630" s="134"/>
      <c r="B2630" s="79"/>
      <c r="C2630" s="81"/>
    </row>
    <row r="2631" spans="1:3">
      <c r="A2631" s="134"/>
      <c r="B2631" s="79"/>
      <c r="C2631" s="81"/>
    </row>
    <row r="2632" spans="1:3">
      <c r="A2632" s="134"/>
      <c r="B2632" s="79"/>
      <c r="C2632" s="81"/>
    </row>
    <row r="2633" spans="1:3">
      <c r="A2633" s="134"/>
      <c r="B2633" s="79"/>
      <c r="C2633" s="81"/>
    </row>
    <row r="2634" spans="1:3">
      <c r="A2634" s="134"/>
      <c r="B2634" s="79"/>
      <c r="C2634" s="81"/>
    </row>
    <row r="2635" spans="1:3">
      <c r="A2635" s="134"/>
      <c r="B2635" s="79"/>
      <c r="C2635" s="81"/>
    </row>
    <row r="2636" spans="1:3">
      <c r="A2636" s="134"/>
      <c r="B2636" s="79"/>
      <c r="C2636" s="81"/>
    </row>
    <row r="2637" spans="1:3">
      <c r="A2637" s="134"/>
      <c r="B2637" s="79"/>
      <c r="C2637" s="81"/>
    </row>
    <row r="2638" spans="1:3">
      <c r="A2638" s="134"/>
      <c r="B2638" s="79"/>
      <c r="C2638" s="81"/>
    </row>
    <row r="2639" spans="1:3">
      <c r="A2639" s="134"/>
      <c r="B2639" s="79"/>
      <c r="C2639" s="81"/>
    </row>
    <row r="2640" spans="1:3">
      <c r="A2640" s="134"/>
      <c r="B2640" s="79"/>
      <c r="C2640" s="81"/>
    </row>
    <row r="2641" spans="1:3">
      <c r="A2641" s="134"/>
      <c r="B2641" s="79"/>
      <c r="C2641" s="81"/>
    </row>
    <row r="2642" spans="1:3">
      <c r="A2642" s="134"/>
      <c r="B2642" s="79"/>
      <c r="C2642" s="81"/>
    </row>
    <row r="2643" spans="1:3">
      <c r="A2643" s="134"/>
      <c r="B2643" s="79"/>
      <c r="C2643" s="81"/>
    </row>
    <row r="2644" spans="1:3">
      <c r="A2644" s="134"/>
      <c r="B2644" s="79"/>
      <c r="C2644" s="81"/>
    </row>
    <row r="2645" spans="1:3">
      <c r="A2645" s="134"/>
      <c r="B2645" s="79"/>
      <c r="C2645" s="81"/>
    </row>
    <row r="2646" spans="1:3">
      <c r="A2646" s="134"/>
      <c r="B2646" s="79"/>
      <c r="C2646" s="81"/>
    </row>
    <row r="2647" spans="1:3">
      <c r="A2647" s="134"/>
      <c r="B2647" s="79"/>
      <c r="C2647" s="81"/>
    </row>
    <row r="2648" spans="1:3">
      <c r="A2648" s="134"/>
      <c r="B2648" s="79"/>
      <c r="C2648" s="81"/>
    </row>
    <row r="2649" spans="1:3">
      <c r="A2649" s="134"/>
      <c r="B2649" s="79"/>
      <c r="C2649" s="81"/>
    </row>
    <row r="2650" spans="1:3">
      <c r="A2650" s="134"/>
      <c r="B2650" s="79"/>
      <c r="C2650" s="81"/>
    </row>
    <row r="2651" spans="1:3">
      <c r="A2651" s="134"/>
      <c r="B2651" s="79"/>
      <c r="C2651" s="81"/>
    </row>
    <row r="2652" spans="1:3">
      <c r="A2652" s="134"/>
      <c r="B2652" s="79"/>
      <c r="C2652" s="81"/>
    </row>
    <row r="2653" spans="1:3">
      <c r="A2653" s="134"/>
      <c r="B2653" s="79"/>
      <c r="C2653" s="81"/>
    </row>
    <row r="2654" spans="1:3">
      <c r="A2654" s="134"/>
      <c r="B2654" s="79"/>
      <c r="C2654" s="81"/>
    </row>
    <row r="2655" spans="1:3">
      <c r="A2655" s="134"/>
      <c r="B2655" s="79"/>
      <c r="C2655" s="81"/>
    </row>
    <row r="2656" spans="1:3">
      <c r="A2656" s="134"/>
      <c r="B2656" s="79"/>
      <c r="C2656" s="81"/>
    </row>
    <row r="2657" spans="1:3">
      <c r="A2657" s="134"/>
      <c r="B2657" s="79"/>
      <c r="C2657" s="81"/>
    </row>
    <row r="2658" spans="1:3">
      <c r="A2658" s="134"/>
      <c r="B2658" s="79"/>
      <c r="C2658" s="81"/>
    </row>
    <row r="2659" spans="1:3">
      <c r="A2659" s="134"/>
      <c r="B2659" s="79"/>
      <c r="C2659" s="81"/>
    </row>
    <row r="2660" spans="1:3">
      <c r="A2660" s="134"/>
      <c r="B2660" s="79"/>
      <c r="C2660" s="81"/>
    </row>
    <row r="2661" spans="1:3">
      <c r="A2661" s="134"/>
      <c r="B2661" s="79"/>
      <c r="C2661" s="81"/>
    </row>
    <row r="2662" spans="1:3">
      <c r="A2662" s="134"/>
      <c r="B2662" s="79"/>
      <c r="C2662" s="81"/>
    </row>
    <row r="2663" spans="1:3">
      <c r="A2663" s="134"/>
      <c r="B2663" s="79"/>
      <c r="C2663" s="81"/>
    </row>
    <row r="2664" spans="1:3">
      <c r="A2664" s="134"/>
      <c r="B2664" s="79"/>
      <c r="C2664" s="81"/>
    </row>
    <row r="2665" spans="1:3">
      <c r="A2665" s="134"/>
      <c r="B2665" s="79"/>
      <c r="C2665" s="81"/>
    </row>
    <row r="2666" spans="1:3">
      <c r="A2666" s="134"/>
      <c r="B2666" s="79"/>
      <c r="C2666" s="81"/>
    </row>
    <row r="2667" spans="1:3">
      <c r="A2667" s="134"/>
      <c r="B2667" s="79"/>
      <c r="C2667" s="81"/>
    </row>
    <row r="2668" spans="1:3">
      <c r="A2668" s="134"/>
      <c r="B2668" s="79"/>
      <c r="C2668" s="81"/>
    </row>
    <row r="2669" spans="1:3">
      <c r="A2669" s="134"/>
      <c r="B2669" s="79"/>
      <c r="C2669" s="81"/>
    </row>
    <row r="2670" spans="1:3">
      <c r="A2670" s="134"/>
      <c r="B2670" s="79"/>
      <c r="C2670" s="81"/>
    </row>
    <row r="2671" spans="1:3">
      <c r="A2671" s="134"/>
      <c r="B2671" s="79"/>
      <c r="C2671" s="81"/>
    </row>
    <row r="2672" spans="1:3">
      <c r="A2672" s="134"/>
      <c r="B2672" s="79"/>
      <c r="C2672" s="81"/>
    </row>
    <row r="2673" spans="1:3">
      <c r="A2673" s="134"/>
      <c r="B2673" s="79"/>
      <c r="C2673" s="81"/>
    </row>
    <row r="2674" spans="1:3">
      <c r="A2674" s="134"/>
      <c r="B2674" s="79"/>
      <c r="C2674" s="81"/>
    </row>
    <row r="2675" spans="1:3">
      <c r="A2675" s="134"/>
      <c r="B2675" s="79"/>
      <c r="C2675" s="81"/>
    </row>
    <row r="2676" spans="1:3">
      <c r="A2676" s="134"/>
      <c r="B2676" s="79"/>
      <c r="C2676" s="81"/>
    </row>
    <row r="2677" spans="1:3">
      <c r="A2677" s="134"/>
      <c r="B2677" s="79"/>
      <c r="C2677" s="81"/>
    </row>
    <row r="2678" spans="1:3">
      <c r="A2678" s="134"/>
      <c r="B2678" s="79"/>
      <c r="C2678" s="81"/>
    </row>
    <row r="2679" spans="1:3">
      <c r="A2679" s="134"/>
      <c r="B2679" s="79"/>
      <c r="C2679" s="81"/>
    </row>
    <row r="2680" spans="1:3">
      <c r="A2680" s="134"/>
      <c r="B2680" s="79"/>
      <c r="C2680" s="81"/>
    </row>
    <row r="2681" spans="1:3">
      <c r="A2681" s="134"/>
      <c r="B2681" s="79"/>
      <c r="C2681" s="81"/>
    </row>
    <row r="2682" spans="1:3">
      <c r="A2682" s="134"/>
      <c r="B2682" s="79"/>
      <c r="C2682" s="81"/>
    </row>
    <row r="2683" spans="1:3">
      <c r="A2683" s="134"/>
      <c r="B2683" s="79"/>
      <c r="C2683" s="81"/>
    </row>
    <row r="2684" spans="1:3">
      <c r="A2684" s="134"/>
      <c r="B2684" s="79"/>
      <c r="C2684" s="81"/>
    </row>
    <row r="2685" spans="1:3">
      <c r="A2685" s="134"/>
      <c r="B2685" s="79"/>
      <c r="C2685" s="81"/>
    </row>
    <row r="2686" spans="1:3">
      <c r="A2686" s="134"/>
      <c r="B2686" s="79"/>
      <c r="C2686" s="81"/>
    </row>
    <row r="2687" spans="1:3">
      <c r="A2687" s="134"/>
      <c r="B2687" s="79"/>
      <c r="C2687" s="81"/>
    </row>
    <row r="2688" spans="1:3">
      <c r="A2688" s="134"/>
      <c r="B2688" s="79"/>
      <c r="C2688" s="81"/>
    </row>
    <row r="2689" spans="1:3">
      <c r="A2689" s="134"/>
      <c r="B2689" s="79"/>
      <c r="C2689" s="81"/>
    </row>
    <row r="2690" spans="1:3">
      <c r="A2690" s="134"/>
      <c r="B2690" s="79"/>
      <c r="C2690" s="81"/>
    </row>
    <row r="2691" spans="1:3">
      <c r="A2691" s="134"/>
      <c r="B2691" s="79"/>
      <c r="C2691" s="81"/>
    </row>
    <row r="2692" spans="1:3">
      <c r="A2692" s="134"/>
      <c r="B2692" s="79"/>
      <c r="C2692" s="81"/>
    </row>
    <row r="2693" spans="1:3">
      <c r="A2693" s="134"/>
      <c r="B2693" s="79"/>
      <c r="C2693" s="81"/>
    </row>
    <row r="2694" spans="1:3">
      <c r="A2694" s="134"/>
      <c r="B2694" s="79"/>
      <c r="C2694" s="81"/>
    </row>
    <row r="2695" spans="1:3">
      <c r="A2695" s="134"/>
      <c r="B2695" s="79"/>
      <c r="C2695" s="81"/>
    </row>
    <row r="2696" spans="1:3">
      <c r="A2696" s="134"/>
      <c r="B2696" s="79"/>
      <c r="C2696" s="81"/>
    </row>
    <row r="2697" spans="1:3">
      <c r="A2697" s="134"/>
      <c r="B2697" s="79"/>
      <c r="C2697" s="81"/>
    </row>
    <row r="2698" spans="1:3">
      <c r="A2698" s="134"/>
      <c r="B2698" s="79"/>
      <c r="C2698" s="81"/>
    </row>
    <row r="2699" spans="1:3">
      <c r="A2699" s="134"/>
      <c r="B2699" s="79"/>
      <c r="C2699" s="81"/>
    </row>
    <row r="2700" spans="1:3">
      <c r="A2700" s="134"/>
      <c r="B2700" s="79"/>
      <c r="C2700" s="81"/>
    </row>
    <row r="2701" spans="1:3">
      <c r="A2701" s="134"/>
      <c r="B2701" s="79"/>
      <c r="C2701" s="81"/>
    </row>
    <row r="2702" spans="1:3">
      <c r="A2702" s="134"/>
      <c r="B2702" s="79"/>
      <c r="C2702" s="81"/>
    </row>
    <row r="2703" spans="1:3">
      <c r="A2703" s="134"/>
      <c r="B2703" s="79"/>
      <c r="C2703" s="81"/>
    </row>
    <row r="2704" spans="1:3">
      <c r="A2704" s="134"/>
      <c r="B2704" s="79"/>
      <c r="C2704" s="81"/>
    </row>
    <row r="2705" spans="1:3">
      <c r="A2705" s="134"/>
      <c r="B2705" s="79"/>
      <c r="C2705" s="81"/>
    </row>
    <row r="2706" spans="1:3">
      <c r="A2706" s="134"/>
      <c r="B2706" s="79"/>
      <c r="C2706" s="81"/>
    </row>
    <row r="2707" spans="1:3">
      <c r="A2707" s="134"/>
      <c r="B2707" s="79"/>
      <c r="C2707" s="81"/>
    </row>
    <row r="2708" spans="1:3">
      <c r="A2708" s="134"/>
      <c r="B2708" s="79"/>
      <c r="C2708" s="81"/>
    </row>
    <row r="2709" spans="1:3">
      <c r="A2709" s="134"/>
      <c r="B2709" s="79"/>
      <c r="C2709" s="81"/>
    </row>
    <row r="2710" spans="1:3">
      <c r="A2710" s="134"/>
      <c r="B2710" s="79"/>
      <c r="C2710" s="81"/>
    </row>
    <row r="2711" spans="1:3">
      <c r="A2711" s="134"/>
      <c r="B2711" s="79"/>
      <c r="C2711" s="81"/>
    </row>
    <row r="2712" spans="1:3">
      <c r="A2712" s="134"/>
      <c r="B2712" s="79"/>
      <c r="C2712" s="81"/>
    </row>
    <row r="2713" spans="1:3">
      <c r="A2713" s="134"/>
      <c r="B2713" s="79"/>
      <c r="C2713" s="81"/>
    </row>
    <row r="2714" spans="1:3">
      <c r="A2714" s="134"/>
      <c r="B2714" s="79"/>
      <c r="C2714" s="81"/>
    </row>
    <row r="2715" spans="1:3">
      <c r="A2715" s="134"/>
      <c r="B2715" s="79"/>
      <c r="C2715" s="81"/>
    </row>
    <row r="2716" spans="1:3">
      <c r="A2716" s="134"/>
      <c r="B2716" s="79"/>
      <c r="C2716" s="81"/>
    </row>
    <row r="2717" spans="1:3">
      <c r="A2717" s="134"/>
      <c r="B2717" s="79"/>
      <c r="C2717" s="81"/>
    </row>
    <row r="2718" spans="1:3">
      <c r="A2718" s="134"/>
      <c r="B2718" s="79"/>
      <c r="C2718" s="81"/>
    </row>
    <row r="2719" spans="1:3">
      <c r="A2719" s="134"/>
      <c r="B2719" s="79"/>
      <c r="C2719" s="81"/>
    </row>
    <row r="2720" spans="1:3">
      <c r="A2720" s="134"/>
      <c r="B2720" s="79"/>
      <c r="C2720" s="81"/>
    </row>
    <row r="2721" spans="1:3">
      <c r="A2721" s="134"/>
      <c r="B2721" s="79"/>
      <c r="C2721" s="81"/>
    </row>
    <row r="2722" spans="1:3">
      <c r="A2722" s="134"/>
      <c r="B2722" s="79"/>
      <c r="C2722" s="81"/>
    </row>
    <row r="2723" spans="1:3">
      <c r="A2723" s="134"/>
      <c r="B2723" s="79"/>
      <c r="C2723" s="81"/>
    </row>
    <row r="2724" spans="1:3">
      <c r="A2724" s="134"/>
      <c r="B2724" s="79"/>
      <c r="C2724" s="81"/>
    </row>
    <row r="2725" spans="1:3">
      <c r="A2725" s="134"/>
      <c r="B2725" s="79"/>
      <c r="C2725" s="81"/>
    </row>
    <row r="2726" spans="1:3">
      <c r="A2726" s="134"/>
      <c r="B2726" s="79"/>
      <c r="C2726" s="81"/>
    </row>
    <row r="2727" spans="1:3">
      <c r="A2727" s="134"/>
      <c r="B2727" s="79"/>
      <c r="C2727" s="81"/>
    </row>
    <row r="2728" spans="1:3">
      <c r="A2728" s="134"/>
      <c r="B2728" s="79"/>
      <c r="C2728" s="81"/>
    </row>
    <row r="2729" spans="1:3">
      <c r="A2729" s="134"/>
      <c r="B2729" s="79"/>
      <c r="C2729" s="81"/>
    </row>
    <row r="2730" spans="1:3">
      <c r="A2730" s="134"/>
      <c r="B2730" s="79"/>
      <c r="C2730" s="81"/>
    </row>
    <row r="2731" spans="1:3">
      <c r="A2731" s="134"/>
      <c r="B2731" s="79"/>
      <c r="C2731" s="81"/>
    </row>
    <row r="2732" spans="1:3">
      <c r="A2732" s="134"/>
      <c r="B2732" s="79"/>
      <c r="C2732" s="81"/>
    </row>
    <row r="2733" spans="1:3">
      <c r="A2733" s="134"/>
      <c r="B2733" s="79"/>
      <c r="C2733" s="81"/>
    </row>
    <row r="2734" spans="1:3">
      <c r="A2734" s="134"/>
      <c r="B2734" s="79"/>
      <c r="C2734" s="81"/>
    </row>
    <row r="2735" spans="1:3">
      <c r="A2735" s="134"/>
      <c r="B2735" s="79"/>
      <c r="C2735" s="81"/>
    </row>
    <row r="2736" spans="1:3">
      <c r="A2736" s="134"/>
      <c r="B2736" s="79"/>
      <c r="C2736" s="81"/>
    </row>
    <row r="2737" spans="1:3">
      <c r="A2737" s="134"/>
      <c r="B2737" s="79"/>
      <c r="C2737" s="81"/>
    </row>
    <row r="2738" spans="1:3">
      <c r="A2738" s="134"/>
      <c r="B2738" s="79"/>
      <c r="C2738" s="81"/>
    </row>
    <row r="2739" spans="1:3">
      <c r="A2739" s="134"/>
      <c r="B2739" s="79"/>
      <c r="C2739" s="81"/>
    </row>
    <row r="2740" spans="1:3">
      <c r="A2740" s="134"/>
      <c r="B2740" s="79"/>
      <c r="C2740" s="81"/>
    </row>
    <row r="2741" spans="1:3">
      <c r="A2741" s="134"/>
      <c r="B2741" s="79"/>
      <c r="C2741" s="81"/>
    </row>
    <row r="2742" spans="1:3">
      <c r="A2742" s="134"/>
      <c r="B2742" s="79"/>
      <c r="C2742" s="81"/>
    </row>
    <row r="2743" spans="1:3">
      <c r="A2743" s="134"/>
      <c r="B2743" s="79"/>
      <c r="C2743" s="81"/>
    </row>
    <row r="2744" spans="1:3">
      <c r="A2744" s="134"/>
      <c r="B2744" s="79"/>
      <c r="C2744" s="81"/>
    </row>
    <row r="2745" spans="1:3">
      <c r="A2745" s="134"/>
      <c r="B2745" s="79"/>
      <c r="C2745" s="81"/>
    </row>
    <row r="2746" spans="1:3">
      <c r="A2746" s="134"/>
      <c r="B2746" s="79"/>
      <c r="C2746" s="81"/>
    </row>
    <row r="2747" spans="1:3">
      <c r="A2747" s="134"/>
      <c r="B2747" s="79"/>
      <c r="C2747" s="81"/>
    </row>
    <row r="2748" spans="1:3">
      <c r="A2748" s="134"/>
      <c r="B2748" s="79"/>
      <c r="C2748" s="81"/>
    </row>
    <row r="2749" spans="1:3">
      <c r="A2749" s="134"/>
      <c r="B2749" s="79"/>
      <c r="C2749" s="81"/>
    </row>
    <row r="2750" spans="1:3">
      <c r="A2750" s="134"/>
      <c r="B2750" s="79"/>
      <c r="C2750" s="81"/>
    </row>
    <row r="2751" spans="1:3">
      <c r="A2751" s="134"/>
      <c r="B2751" s="79"/>
      <c r="C2751" s="81"/>
    </row>
    <row r="2752" spans="1:3">
      <c r="A2752" s="134"/>
      <c r="B2752" s="79"/>
      <c r="C2752" s="81"/>
    </row>
    <row r="2753" spans="1:3">
      <c r="A2753" s="134"/>
      <c r="B2753" s="79"/>
      <c r="C2753" s="81"/>
    </row>
    <row r="2754" spans="1:3">
      <c r="A2754" s="134"/>
      <c r="B2754" s="79"/>
      <c r="C2754" s="81"/>
    </row>
    <row r="2755" spans="1:3">
      <c r="A2755" s="134"/>
      <c r="B2755" s="79"/>
      <c r="C2755" s="81"/>
    </row>
    <row r="2756" spans="1:3">
      <c r="A2756" s="134"/>
      <c r="B2756" s="79"/>
      <c r="C2756" s="81"/>
    </row>
    <row r="2757" spans="1:3">
      <c r="A2757" s="134"/>
      <c r="B2757" s="79"/>
      <c r="C2757" s="81"/>
    </row>
    <row r="2758" spans="1:3">
      <c r="A2758" s="134"/>
      <c r="B2758" s="79"/>
      <c r="C2758" s="81"/>
    </row>
    <row r="2759" spans="1:3">
      <c r="A2759" s="134"/>
      <c r="B2759" s="79"/>
      <c r="C2759" s="81"/>
    </row>
    <row r="2760" spans="1:3">
      <c r="A2760" s="134"/>
      <c r="B2760" s="79"/>
      <c r="C2760" s="81"/>
    </row>
    <row r="2761" spans="1:3">
      <c r="A2761" s="134"/>
      <c r="B2761" s="79"/>
      <c r="C2761" s="81"/>
    </row>
    <row r="2762" spans="1:3">
      <c r="A2762" s="134"/>
      <c r="B2762" s="79"/>
      <c r="C2762" s="81"/>
    </row>
    <row r="2763" spans="1:3">
      <c r="A2763" s="134"/>
      <c r="B2763" s="79"/>
      <c r="C2763" s="81"/>
    </row>
    <row r="2764" spans="1:3">
      <c r="A2764" s="134"/>
      <c r="B2764" s="79"/>
      <c r="C2764" s="81"/>
    </row>
    <row r="2765" spans="1:3">
      <c r="A2765" s="134"/>
      <c r="B2765" s="79"/>
      <c r="C2765" s="81"/>
    </row>
    <row r="2766" spans="1:3">
      <c r="A2766" s="134"/>
      <c r="B2766" s="79"/>
      <c r="C2766" s="81"/>
    </row>
    <row r="2767" spans="1:3">
      <c r="A2767" s="134"/>
      <c r="B2767" s="79"/>
      <c r="C2767" s="81"/>
    </row>
    <row r="2768" spans="1:3">
      <c r="A2768" s="134"/>
      <c r="B2768" s="79"/>
      <c r="C2768" s="81"/>
    </row>
    <row r="2769" spans="1:3">
      <c r="A2769" s="134"/>
      <c r="B2769" s="79"/>
      <c r="C2769" s="81"/>
    </row>
    <row r="2770" spans="1:3">
      <c r="A2770" s="134"/>
      <c r="B2770" s="79"/>
      <c r="C2770" s="81"/>
    </row>
    <row r="2771" spans="1:3">
      <c r="A2771" s="134"/>
      <c r="B2771" s="79"/>
      <c r="C2771" s="81"/>
    </row>
    <row r="2772" spans="1:3">
      <c r="A2772" s="134"/>
      <c r="B2772" s="79"/>
      <c r="C2772" s="81"/>
    </row>
    <row r="2773" spans="1:3">
      <c r="A2773" s="134"/>
      <c r="B2773" s="79"/>
      <c r="C2773" s="81"/>
    </row>
    <row r="2774" spans="1:3">
      <c r="A2774" s="134"/>
      <c r="B2774" s="79"/>
      <c r="C2774" s="81"/>
    </row>
    <row r="2775" spans="1:3">
      <c r="A2775" s="134"/>
      <c r="B2775" s="79"/>
      <c r="C2775" s="81"/>
    </row>
    <row r="2776" spans="1:3">
      <c r="A2776" s="134"/>
      <c r="B2776" s="79"/>
      <c r="C2776" s="81"/>
    </row>
    <row r="2777" spans="1:3">
      <c r="A2777" s="134"/>
      <c r="B2777" s="79"/>
      <c r="C2777" s="81"/>
    </row>
    <row r="2778" spans="1:3">
      <c r="A2778" s="134"/>
      <c r="B2778" s="79"/>
      <c r="C2778" s="81"/>
    </row>
    <row r="2779" spans="1:3">
      <c r="A2779" s="134"/>
      <c r="B2779" s="79"/>
      <c r="C2779" s="81"/>
    </row>
    <row r="2780" spans="1:3">
      <c r="A2780" s="134"/>
      <c r="B2780" s="79"/>
      <c r="C2780" s="81"/>
    </row>
    <row r="2781" spans="1:3">
      <c r="A2781" s="134"/>
      <c r="B2781" s="79"/>
      <c r="C2781" s="81"/>
    </row>
    <row r="2782" spans="1:3">
      <c r="A2782" s="134"/>
      <c r="B2782" s="79"/>
      <c r="C2782" s="81"/>
    </row>
    <row r="2783" spans="1:3">
      <c r="A2783" s="134"/>
      <c r="B2783" s="79"/>
      <c r="C2783" s="81"/>
    </row>
    <row r="2784" spans="1:3">
      <c r="A2784" s="134"/>
      <c r="B2784" s="79"/>
      <c r="C2784" s="81"/>
    </row>
    <row r="2785" spans="1:3">
      <c r="A2785" s="134"/>
      <c r="B2785" s="79"/>
      <c r="C2785" s="81"/>
    </row>
    <row r="2786" spans="1:3">
      <c r="A2786" s="134"/>
      <c r="B2786" s="79"/>
      <c r="C2786" s="81"/>
    </row>
    <row r="2787" spans="1:3">
      <c r="A2787" s="134"/>
      <c r="B2787" s="79"/>
      <c r="C2787" s="81"/>
    </row>
    <row r="2788" spans="1:3">
      <c r="A2788" s="134"/>
      <c r="B2788" s="79"/>
      <c r="C2788" s="81"/>
    </row>
    <row r="2789" spans="1:3">
      <c r="A2789" s="134"/>
      <c r="B2789" s="79"/>
      <c r="C2789" s="81"/>
    </row>
    <row r="2790" spans="1:3">
      <c r="A2790" s="134"/>
      <c r="B2790" s="79"/>
      <c r="C2790" s="81"/>
    </row>
    <row r="2791" spans="1:3">
      <c r="A2791" s="134"/>
      <c r="B2791" s="79"/>
      <c r="C2791" s="81"/>
    </row>
    <row r="2792" spans="1:3">
      <c r="A2792" s="134"/>
      <c r="B2792" s="79"/>
      <c r="C2792" s="81"/>
    </row>
    <row r="2793" spans="1:3">
      <c r="A2793" s="134"/>
      <c r="B2793" s="79"/>
      <c r="C2793" s="81"/>
    </row>
    <row r="2794" spans="1:3">
      <c r="A2794" s="134"/>
      <c r="B2794" s="79"/>
      <c r="C2794" s="81"/>
    </row>
    <row r="2795" spans="1:3">
      <c r="A2795" s="134"/>
      <c r="B2795" s="79"/>
      <c r="C2795" s="81"/>
    </row>
    <row r="2796" spans="1:3">
      <c r="A2796" s="134"/>
      <c r="B2796" s="79"/>
      <c r="C2796" s="81"/>
    </row>
    <row r="2797" spans="1:3">
      <c r="A2797" s="134"/>
      <c r="B2797" s="79"/>
      <c r="C2797" s="81"/>
    </row>
    <row r="2798" spans="1:3">
      <c r="A2798" s="134"/>
      <c r="B2798" s="79"/>
      <c r="C2798" s="81"/>
    </row>
    <row r="2799" spans="1:3">
      <c r="A2799" s="134"/>
      <c r="B2799" s="79"/>
      <c r="C2799" s="81"/>
    </row>
    <row r="2800" spans="1:3">
      <c r="A2800" s="134"/>
      <c r="B2800" s="79"/>
      <c r="C2800" s="81"/>
    </row>
    <row r="2801" spans="1:3">
      <c r="A2801" s="134"/>
      <c r="B2801" s="79"/>
      <c r="C2801" s="81"/>
    </row>
    <row r="2802" spans="1:3">
      <c r="A2802" s="134"/>
      <c r="B2802" s="79"/>
      <c r="C2802" s="81"/>
    </row>
    <row r="2803" spans="1:3">
      <c r="A2803" s="134"/>
      <c r="B2803" s="79"/>
      <c r="C2803" s="81"/>
    </row>
    <row r="2804" spans="1:3">
      <c r="A2804" s="134"/>
      <c r="B2804" s="79"/>
      <c r="C2804" s="81"/>
    </row>
    <row r="2805" spans="1:3">
      <c r="A2805" s="134"/>
      <c r="B2805" s="79"/>
      <c r="C2805" s="81"/>
    </row>
    <row r="2806" spans="1:3">
      <c r="A2806" s="134"/>
      <c r="B2806" s="79"/>
      <c r="C2806" s="81"/>
    </row>
    <row r="2807" spans="1:3">
      <c r="A2807" s="134"/>
      <c r="B2807" s="79"/>
      <c r="C2807" s="81"/>
    </row>
    <row r="2808" spans="1:3">
      <c r="A2808" s="134"/>
      <c r="B2808" s="79"/>
      <c r="C2808" s="81"/>
    </row>
    <row r="2809" spans="1:3">
      <c r="A2809" s="134"/>
      <c r="B2809" s="79"/>
      <c r="C2809" s="81"/>
    </row>
    <row r="2810" spans="1:3">
      <c r="A2810" s="134"/>
      <c r="B2810" s="79"/>
      <c r="C2810" s="81"/>
    </row>
    <row r="2811" spans="1:3">
      <c r="A2811" s="134"/>
      <c r="B2811" s="79"/>
      <c r="C2811" s="81"/>
    </row>
    <row r="2812" spans="1:3">
      <c r="A2812" s="134"/>
      <c r="B2812" s="79"/>
      <c r="C2812" s="81"/>
    </row>
    <row r="2813" spans="1:3">
      <c r="A2813" s="134"/>
      <c r="B2813" s="79"/>
      <c r="C2813" s="81"/>
    </row>
    <row r="2814" spans="1:3">
      <c r="A2814" s="134"/>
      <c r="B2814" s="79"/>
      <c r="C2814" s="81"/>
    </row>
    <row r="2815" spans="1:3">
      <c r="A2815" s="134"/>
      <c r="B2815" s="79"/>
      <c r="C2815" s="81"/>
    </row>
    <row r="2816" spans="1:3">
      <c r="A2816" s="134"/>
      <c r="B2816" s="79"/>
      <c r="C2816" s="81"/>
    </row>
    <row r="2817" spans="1:3">
      <c r="A2817" s="134"/>
      <c r="B2817" s="79"/>
      <c r="C2817" s="81"/>
    </row>
    <row r="2818" spans="1:3">
      <c r="A2818" s="134"/>
      <c r="B2818" s="79"/>
      <c r="C2818" s="81"/>
    </row>
    <row r="2819" spans="1:3">
      <c r="A2819" s="134"/>
      <c r="B2819" s="79"/>
      <c r="C2819" s="81"/>
    </row>
    <row r="2820" spans="1:3">
      <c r="A2820" s="134"/>
      <c r="B2820" s="79"/>
      <c r="C2820" s="81"/>
    </row>
    <row r="2821" spans="1:3">
      <c r="A2821" s="134"/>
      <c r="B2821" s="79"/>
      <c r="C2821" s="81"/>
    </row>
    <row r="2822" spans="1:3">
      <c r="A2822" s="134"/>
      <c r="B2822" s="79"/>
      <c r="C2822" s="81"/>
    </row>
    <row r="2823" spans="1:3">
      <c r="A2823" s="134"/>
      <c r="B2823" s="79"/>
      <c r="C2823" s="81"/>
    </row>
    <row r="2824" spans="1:3">
      <c r="A2824" s="134"/>
      <c r="B2824" s="79"/>
      <c r="C2824" s="81"/>
    </row>
    <row r="2825" spans="1:3">
      <c r="A2825" s="134"/>
      <c r="B2825" s="79"/>
      <c r="C2825" s="81"/>
    </row>
    <row r="2826" spans="1:3">
      <c r="A2826" s="134"/>
      <c r="B2826" s="79"/>
      <c r="C2826" s="81"/>
    </row>
    <row r="2827" spans="1:3">
      <c r="A2827" s="134"/>
      <c r="B2827" s="79"/>
      <c r="C2827" s="81"/>
    </row>
    <row r="2828" spans="1:3">
      <c r="A2828" s="134"/>
      <c r="B2828" s="79"/>
      <c r="C2828" s="81"/>
    </row>
    <row r="2829" spans="1:3">
      <c r="A2829" s="134"/>
      <c r="B2829" s="79"/>
      <c r="C2829" s="81"/>
    </row>
    <row r="2830" spans="1:3">
      <c r="A2830" s="134"/>
      <c r="B2830" s="79"/>
      <c r="C2830" s="81"/>
    </row>
    <row r="2831" spans="1:3">
      <c r="A2831" s="134"/>
      <c r="B2831" s="79"/>
      <c r="C2831" s="81"/>
    </row>
    <row r="2832" spans="1:3">
      <c r="A2832" s="134"/>
      <c r="B2832" s="79"/>
      <c r="C2832" s="81"/>
    </row>
    <row r="2833" spans="1:3">
      <c r="A2833" s="134"/>
      <c r="B2833" s="79"/>
      <c r="C2833" s="81"/>
    </row>
    <row r="2834" spans="1:3">
      <c r="A2834" s="134"/>
      <c r="B2834" s="79"/>
      <c r="C2834" s="81"/>
    </row>
    <row r="2835" spans="1:3">
      <c r="A2835" s="134"/>
      <c r="B2835" s="79"/>
      <c r="C2835" s="81"/>
    </row>
    <row r="2836" spans="1:3">
      <c r="A2836" s="134"/>
      <c r="B2836" s="79"/>
      <c r="C2836" s="81"/>
    </row>
    <row r="2837" spans="1:3">
      <c r="A2837" s="134"/>
      <c r="B2837" s="79"/>
      <c r="C2837" s="81"/>
    </row>
    <row r="2838" spans="1:3">
      <c r="A2838" s="134"/>
      <c r="B2838" s="79"/>
      <c r="C2838" s="81"/>
    </row>
    <row r="2839" spans="1:3">
      <c r="A2839" s="134"/>
      <c r="B2839" s="79"/>
      <c r="C2839" s="81"/>
    </row>
    <row r="2840" spans="1:3">
      <c r="A2840" s="134"/>
      <c r="B2840" s="79"/>
      <c r="C2840" s="81"/>
    </row>
    <row r="2841" spans="1:3">
      <c r="A2841" s="134"/>
      <c r="B2841" s="79"/>
      <c r="C2841" s="81"/>
    </row>
    <row r="2842" spans="1:3">
      <c r="A2842" s="134"/>
      <c r="B2842" s="79"/>
      <c r="C2842" s="81"/>
    </row>
    <row r="2843" spans="1:3">
      <c r="A2843" s="134"/>
      <c r="B2843" s="79"/>
      <c r="C2843" s="81"/>
    </row>
    <row r="2844" spans="1:3">
      <c r="A2844" s="134"/>
      <c r="B2844" s="79"/>
      <c r="C2844" s="81"/>
    </row>
    <row r="2845" spans="1:3">
      <c r="A2845" s="134"/>
      <c r="B2845" s="79"/>
      <c r="C2845" s="81"/>
    </row>
    <row r="2846" spans="1:3">
      <c r="A2846" s="134"/>
      <c r="B2846" s="79"/>
      <c r="C2846" s="81"/>
    </row>
    <row r="2847" spans="1:3">
      <c r="A2847" s="134"/>
      <c r="B2847" s="79"/>
      <c r="C2847" s="81"/>
    </row>
    <row r="2848" spans="1:3">
      <c r="A2848" s="134"/>
      <c r="B2848" s="79"/>
      <c r="C2848" s="81"/>
    </row>
    <row r="2849" spans="1:3">
      <c r="A2849" s="134"/>
      <c r="B2849" s="79"/>
      <c r="C2849" s="81"/>
    </row>
    <row r="2850" spans="1:3">
      <c r="A2850" s="134"/>
      <c r="B2850" s="79"/>
      <c r="C2850" s="81"/>
    </row>
    <row r="2851" spans="1:3">
      <c r="A2851" s="134"/>
      <c r="B2851" s="79"/>
      <c r="C2851" s="81"/>
    </row>
    <row r="2852" spans="1:3">
      <c r="A2852" s="134"/>
      <c r="B2852" s="79"/>
      <c r="C2852" s="81"/>
    </row>
    <row r="2853" spans="1:3">
      <c r="A2853" s="134"/>
      <c r="B2853" s="79"/>
      <c r="C2853" s="81"/>
    </row>
    <row r="2854" spans="1:3">
      <c r="A2854" s="134"/>
      <c r="B2854" s="79"/>
      <c r="C2854" s="81"/>
    </row>
    <row r="2855" spans="1:3">
      <c r="A2855" s="134"/>
      <c r="B2855" s="79"/>
      <c r="C2855" s="81"/>
    </row>
    <row r="2856" spans="1:3">
      <c r="A2856" s="134"/>
      <c r="B2856" s="79"/>
      <c r="C2856" s="81"/>
    </row>
    <row r="2857" spans="1:3">
      <c r="A2857" s="134"/>
      <c r="B2857" s="79"/>
      <c r="C2857" s="81"/>
    </row>
    <row r="2858" spans="1:3">
      <c r="A2858" s="134"/>
      <c r="B2858" s="79"/>
      <c r="C2858" s="81"/>
    </row>
    <row r="2859" spans="1:3">
      <c r="A2859" s="134"/>
      <c r="B2859" s="79"/>
      <c r="C2859" s="81"/>
    </row>
    <row r="2860" spans="1:3">
      <c r="A2860" s="134"/>
      <c r="B2860" s="79"/>
      <c r="C2860" s="81"/>
    </row>
    <row r="2861" spans="1:3">
      <c r="A2861" s="134"/>
      <c r="B2861" s="79"/>
      <c r="C2861" s="81"/>
    </row>
    <row r="2862" spans="1:3">
      <c r="A2862" s="134"/>
      <c r="B2862" s="79"/>
      <c r="C2862" s="81"/>
    </row>
    <row r="2863" spans="1:3">
      <c r="A2863" s="134"/>
      <c r="B2863" s="79"/>
      <c r="C2863" s="81"/>
    </row>
    <row r="2864" spans="1:3">
      <c r="A2864" s="134"/>
      <c r="B2864" s="79"/>
      <c r="C2864" s="81"/>
    </row>
    <row r="2865" spans="1:3">
      <c r="A2865" s="134"/>
      <c r="B2865" s="79"/>
      <c r="C2865" s="81"/>
    </row>
    <row r="2866" spans="1:3">
      <c r="A2866" s="134"/>
      <c r="B2866" s="79"/>
      <c r="C2866" s="81"/>
    </row>
    <row r="2867" spans="1:3">
      <c r="A2867" s="134"/>
      <c r="B2867" s="79"/>
      <c r="C2867" s="81"/>
    </row>
    <row r="2868" spans="1:3">
      <c r="A2868" s="134"/>
      <c r="B2868" s="79"/>
      <c r="C2868" s="81"/>
    </row>
    <row r="2869" spans="1:3">
      <c r="A2869" s="134"/>
      <c r="B2869" s="79"/>
      <c r="C2869" s="81"/>
    </row>
    <row r="2870" spans="1:3">
      <c r="A2870" s="134"/>
      <c r="B2870" s="79"/>
      <c r="C2870" s="81"/>
    </row>
    <row r="2871" spans="1:3">
      <c r="A2871" s="134"/>
      <c r="B2871" s="79"/>
      <c r="C2871" s="81"/>
    </row>
    <row r="2872" spans="1:3">
      <c r="A2872" s="134"/>
      <c r="B2872" s="79"/>
      <c r="C2872" s="81"/>
    </row>
    <row r="2873" spans="1:3">
      <c r="A2873" s="134"/>
      <c r="B2873" s="79"/>
      <c r="C2873" s="81"/>
    </row>
    <row r="2874" spans="1:3">
      <c r="A2874" s="134"/>
      <c r="B2874" s="79"/>
      <c r="C2874" s="81"/>
    </row>
    <row r="2875" spans="1:3">
      <c r="A2875" s="134"/>
      <c r="B2875" s="79"/>
      <c r="C2875" s="81"/>
    </row>
    <row r="2876" spans="1:3">
      <c r="A2876" s="134"/>
      <c r="B2876" s="79"/>
      <c r="C2876" s="81"/>
    </row>
    <row r="2877" spans="1:3">
      <c r="A2877" s="134"/>
      <c r="B2877" s="79"/>
      <c r="C2877" s="81"/>
    </row>
    <row r="2878" spans="1:3">
      <c r="A2878" s="134"/>
      <c r="B2878" s="79"/>
      <c r="C2878" s="81"/>
    </row>
    <row r="2879" spans="1:3">
      <c r="A2879" s="134"/>
      <c r="B2879" s="79"/>
      <c r="C2879" s="81"/>
    </row>
    <row r="2880" spans="1:3">
      <c r="A2880" s="134"/>
      <c r="B2880" s="79"/>
      <c r="C2880" s="81"/>
    </row>
    <row r="2881" spans="1:3">
      <c r="A2881" s="134"/>
      <c r="B2881" s="79"/>
      <c r="C2881" s="81"/>
    </row>
    <row r="2882" spans="1:3">
      <c r="A2882" s="134"/>
      <c r="B2882" s="79"/>
      <c r="C2882" s="81"/>
    </row>
    <row r="2883" spans="1:3">
      <c r="A2883" s="134"/>
      <c r="B2883" s="79"/>
      <c r="C2883" s="81"/>
    </row>
    <row r="2884" spans="1:3">
      <c r="A2884" s="134"/>
      <c r="B2884" s="79"/>
      <c r="C2884" s="81"/>
    </row>
    <row r="2885" spans="1:3">
      <c r="A2885" s="134"/>
      <c r="B2885" s="79"/>
      <c r="C2885" s="81"/>
    </row>
    <row r="2886" spans="1:3">
      <c r="A2886" s="134"/>
      <c r="B2886" s="79"/>
      <c r="C2886" s="81"/>
    </row>
    <row r="2887" spans="1:3">
      <c r="A2887" s="134"/>
      <c r="B2887" s="79"/>
      <c r="C2887" s="81"/>
    </row>
    <row r="2888" spans="1:3">
      <c r="A2888" s="134"/>
      <c r="B2888" s="79"/>
      <c r="C2888" s="81"/>
    </row>
    <row r="2889" spans="1:3">
      <c r="A2889" s="134"/>
      <c r="B2889" s="79"/>
      <c r="C2889" s="81"/>
    </row>
    <row r="2890" spans="1:3">
      <c r="A2890" s="134"/>
      <c r="B2890" s="79"/>
      <c r="C2890" s="81"/>
    </row>
    <row r="2891" spans="1:3">
      <c r="A2891" s="134"/>
      <c r="B2891" s="79"/>
      <c r="C2891" s="81"/>
    </row>
    <row r="2892" spans="1:3">
      <c r="A2892" s="134"/>
      <c r="B2892" s="79"/>
      <c r="C2892" s="81"/>
    </row>
    <row r="2893" spans="1:3">
      <c r="A2893" s="134"/>
      <c r="B2893" s="79"/>
      <c r="C2893" s="81"/>
    </row>
    <row r="2894" spans="1:3">
      <c r="A2894" s="134"/>
      <c r="B2894" s="79"/>
      <c r="C2894" s="81"/>
    </row>
    <row r="2895" spans="1:3">
      <c r="A2895" s="134"/>
      <c r="B2895" s="79"/>
      <c r="C2895" s="81"/>
    </row>
    <row r="2896" spans="1:3">
      <c r="A2896" s="134"/>
      <c r="B2896" s="79"/>
      <c r="C2896" s="81"/>
    </row>
    <row r="2897" spans="1:3">
      <c r="A2897" s="134"/>
      <c r="B2897" s="79"/>
      <c r="C2897" s="81"/>
    </row>
    <row r="2898" spans="1:3">
      <c r="A2898" s="134"/>
      <c r="B2898" s="79"/>
      <c r="C2898" s="81"/>
    </row>
    <row r="2899" spans="1:3">
      <c r="A2899" s="134"/>
      <c r="B2899" s="79"/>
      <c r="C2899" s="81"/>
    </row>
    <row r="2900" spans="1:3">
      <c r="A2900" s="134"/>
      <c r="B2900" s="79"/>
      <c r="C2900" s="81"/>
    </row>
    <row r="2901" spans="1:3">
      <c r="A2901" s="134"/>
      <c r="B2901" s="79"/>
      <c r="C2901" s="81"/>
    </row>
    <row r="2902" spans="1:3">
      <c r="A2902" s="134"/>
      <c r="B2902" s="79"/>
      <c r="C2902" s="81"/>
    </row>
    <row r="2903" spans="1:3">
      <c r="A2903" s="134"/>
      <c r="B2903" s="79"/>
      <c r="C2903" s="81"/>
    </row>
    <row r="2904" spans="1:3">
      <c r="A2904" s="134"/>
      <c r="B2904" s="79"/>
      <c r="C2904" s="81"/>
    </row>
    <row r="2905" spans="1:3">
      <c r="A2905" s="134"/>
      <c r="B2905" s="79"/>
      <c r="C2905" s="81"/>
    </row>
    <row r="2906" spans="1:3">
      <c r="A2906" s="134"/>
      <c r="B2906" s="79"/>
      <c r="C2906" s="81"/>
    </row>
    <row r="2907" spans="1:3">
      <c r="A2907" s="134"/>
      <c r="B2907" s="79"/>
      <c r="C2907" s="81"/>
    </row>
    <row r="2908" spans="1:3">
      <c r="A2908" s="134"/>
      <c r="B2908" s="79"/>
      <c r="C2908" s="81"/>
    </row>
    <row r="2909" spans="1:3">
      <c r="A2909" s="134"/>
      <c r="B2909" s="79"/>
      <c r="C2909" s="81"/>
    </row>
    <row r="2910" spans="1:3">
      <c r="A2910" s="134"/>
      <c r="B2910" s="79"/>
      <c r="C2910" s="81"/>
    </row>
    <row r="2911" spans="1:3">
      <c r="A2911" s="134"/>
      <c r="B2911" s="79"/>
      <c r="C2911" s="81"/>
    </row>
    <row r="2912" spans="1:3">
      <c r="A2912" s="134"/>
      <c r="B2912" s="79"/>
      <c r="C2912" s="81"/>
    </row>
    <row r="2913" spans="1:3">
      <c r="A2913" s="134"/>
      <c r="B2913" s="79"/>
      <c r="C2913" s="81"/>
    </row>
    <row r="2914" spans="1:3">
      <c r="A2914" s="134"/>
      <c r="B2914" s="79"/>
      <c r="C2914" s="81"/>
    </row>
    <row r="2915" spans="1:3">
      <c r="A2915" s="134"/>
      <c r="B2915" s="79"/>
      <c r="C2915" s="81"/>
    </row>
    <row r="2916" spans="1:3">
      <c r="A2916" s="134"/>
      <c r="B2916" s="79"/>
      <c r="C2916" s="81"/>
    </row>
    <row r="2917" spans="1:3">
      <c r="A2917" s="134"/>
      <c r="B2917" s="79"/>
      <c r="C2917" s="81"/>
    </row>
    <row r="2918" spans="1:3">
      <c r="A2918" s="134"/>
      <c r="B2918" s="79"/>
      <c r="C2918" s="81"/>
    </row>
    <row r="2919" spans="1:3">
      <c r="A2919" s="134"/>
      <c r="B2919" s="79"/>
      <c r="C2919" s="81"/>
    </row>
    <row r="2920" spans="1:3">
      <c r="A2920" s="134"/>
      <c r="B2920" s="79"/>
      <c r="C2920" s="81"/>
    </row>
    <row r="2921" spans="1:3">
      <c r="A2921" s="134"/>
      <c r="B2921" s="79"/>
      <c r="C2921" s="81"/>
    </row>
    <row r="2922" spans="1:3">
      <c r="A2922" s="134"/>
      <c r="B2922" s="79"/>
      <c r="C2922" s="81"/>
    </row>
    <row r="2923" spans="1:3">
      <c r="A2923" s="134"/>
      <c r="B2923" s="79"/>
      <c r="C2923" s="81"/>
    </row>
    <row r="2924" spans="1:3">
      <c r="A2924" s="134"/>
      <c r="B2924" s="79"/>
      <c r="C2924" s="81"/>
    </row>
    <row r="2925" spans="1:3">
      <c r="A2925" s="134"/>
      <c r="B2925" s="79"/>
      <c r="C2925" s="81"/>
    </row>
    <row r="2926" spans="1:3">
      <c r="A2926" s="134"/>
      <c r="B2926" s="79"/>
      <c r="C2926" s="81"/>
    </row>
    <row r="2927" spans="1:3">
      <c r="A2927" s="134"/>
      <c r="B2927" s="79"/>
      <c r="C2927" s="81"/>
    </row>
    <row r="2928" spans="1:3">
      <c r="A2928" s="134"/>
      <c r="B2928" s="79"/>
      <c r="C2928" s="81"/>
    </row>
    <row r="2929" spans="1:3">
      <c r="A2929" s="134"/>
      <c r="B2929" s="79"/>
      <c r="C2929" s="81"/>
    </row>
    <row r="2930" spans="1:3">
      <c r="A2930" s="134"/>
      <c r="B2930" s="79"/>
      <c r="C2930" s="81"/>
    </row>
    <row r="2931" spans="1:3">
      <c r="A2931" s="134"/>
      <c r="B2931" s="79"/>
      <c r="C2931" s="81"/>
    </row>
    <row r="2932" spans="1:3">
      <c r="A2932" s="134"/>
      <c r="B2932" s="79"/>
      <c r="C2932" s="81"/>
    </row>
    <row r="2933" spans="1:3">
      <c r="A2933" s="134"/>
      <c r="B2933" s="79"/>
      <c r="C2933" s="81"/>
    </row>
    <row r="2934" spans="1:3">
      <c r="A2934" s="134"/>
      <c r="B2934" s="79"/>
      <c r="C2934" s="81"/>
    </row>
    <row r="2935" spans="1:3">
      <c r="A2935" s="134"/>
      <c r="B2935" s="79"/>
      <c r="C2935" s="81"/>
    </row>
    <row r="2936" spans="1:3">
      <c r="A2936" s="134"/>
      <c r="B2936" s="79"/>
      <c r="C2936" s="81"/>
    </row>
    <row r="2937" spans="1:3">
      <c r="A2937" s="134"/>
      <c r="B2937" s="79"/>
      <c r="C2937" s="81"/>
    </row>
    <row r="2938" spans="1:3">
      <c r="A2938" s="134"/>
      <c r="B2938" s="79"/>
      <c r="C2938" s="81"/>
    </row>
    <row r="2939" spans="1:3">
      <c r="A2939" s="134"/>
      <c r="B2939" s="79"/>
      <c r="C2939" s="81"/>
    </row>
    <row r="2940" spans="1:3">
      <c r="A2940" s="134"/>
      <c r="B2940" s="79"/>
      <c r="C2940" s="81"/>
    </row>
    <row r="2941" spans="1:3">
      <c r="A2941" s="134"/>
      <c r="B2941" s="79"/>
      <c r="C2941" s="81"/>
    </row>
    <row r="2942" spans="1:3">
      <c r="A2942" s="134"/>
      <c r="B2942" s="79"/>
      <c r="C2942" s="81"/>
    </row>
    <row r="2943" spans="1:3">
      <c r="A2943" s="134"/>
      <c r="B2943" s="79"/>
      <c r="C2943" s="81"/>
    </row>
    <row r="2944" spans="1:3">
      <c r="A2944" s="134"/>
      <c r="B2944" s="79"/>
      <c r="C2944" s="81"/>
    </row>
    <row r="2945" spans="1:3">
      <c r="A2945" s="134"/>
      <c r="B2945" s="79"/>
      <c r="C2945" s="81"/>
    </row>
    <row r="2946" spans="1:3">
      <c r="A2946" s="134"/>
      <c r="B2946" s="79"/>
      <c r="C2946" s="81"/>
    </row>
    <row r="2947" spans="1:3">
      <c r="A2947" s="134"/>
      <c r="B2947" s="79"/>
      <c r="C2947" s="81"/>
    </row>
    <row r="2948" spans="1:3">
      <c r="A2948" s="134"/>
      <c r="B2948" s="79"/>
      <c r="C2948" s="81"/>
    </row>
    <row r="2949" spans="1:3">
      <c r="A2949" s="134"/>
      <c r="B2949" s="79"/>
      <c r="C2949" s="81"/>
    </row>
    <row r="2950" spans="1:3">
      <c r="A2950" s="134"/>
      <c r="B2950" s="79"/>
      <c r="C2950" s="81"/>
    </row>
    <row r="2951" spans="1:3">
      <c r="A2951" s="134"/>
      <c r="B2951" s="79"/>
      <c r="C2951" s="81"/>
    </row>
    <row r="2952" spans="1:3">
      <c r="A2952" s="134"/>
      <c r="B2952" s="79"/>
      <c r="C2952" s="81"/>
    </row>
    <row r="2953" spans="1:3">
      <c r="A2953" s="134"/>
      <c r="B2953" s="79"/>
      <c r="C2953" s="81"/>
    </row>
    <row r="2954" spans="1:3">
      <c r="A2954" s="134"/>
      <c r="B2954" s="79"/>
      <c r="C2954" s="81"/>
    </row>
    <row r="2955" spans="1:3">
      <c r="A2955" s="134"/>
      <c r="B2955" s="79"/>
      <c r="C2955" s="81"/>
    </row>
    <row r="2956" spans="1:3">
      <c r="A2956" s="134"/>
      <c r="B2956" s="79"/>
      <c r="C2956" s="81"/>
    </row>
    <row r="2957" spans="1:3">
      <c r="A2957" s="134"/>
      <c r="B2957" s="79"/>
      <c r="C2957" s="81"/>
    </row>
    <row r="2958" spans="1:3">
      <c r="A2958" s="134"/>
      <c r="B2958" s="79"/>
      <c r="C2958" s="81"/>
    </row>
    <row r="2959" spans="1:3">
      <c r="A2959" s="134"/>
      <c r="B2959" s="79"/>
      <c r="C2959" s="81"/>
    </row>
    <row r="2960" spans="1:3">
      <c r="A2960" s="134"/>
      <c r="B2960" s="79"/>
      <c r="C2960" s="81"/>
    </row>
    <row r="2961" spans="1:3">
      <c r="A2961" s="134"/>
      <c r="B2961" s="79"/>
      <c r="C2961" s="81"/>
    </row>
    <row r="2962" spans="1:3">
      <c r="A2962" s="134"/>
      <c r="B2962" s="79"/>
      <c r="C2962" s="81"/>
    </row>
    <row r="2963" spans="1:3">
      <c r="A2963" s="134"/>
      <c r="B2963" s="79"/>
      <c r="C2963" s="81"/>
    </row>
    <row r="2964" spans="1:3">
      <c r="A2964" s="134"/>
      <c r="B2964" s="79"/>
      <c r="C2964" s="81"/>
    </row>
    <row r="2965" spans="1:3">
      <c r="A2965" s="134"/>
      <c r="B2965" s="79"/>
      <c r="C2965" s="81"/>
    </row>
    <row r="2966" spans="1:3">
      <c r="A2966" s="134"/>
      <c r="B2966" s="79"/>
      <c r="C2966" s="81"/>
    </row>
    <row r="2967" spans="1:3">
      <c r="A2967" s="134"/>
      <c r="B2967" s="79"/>
      <c r="C2967" s="81"/>
    </row>
    <row r="2968" spans="1:3">
      <c r="A2968" s="134"/>
      <c r="B2968" s="79"/>
      <c r="C2968" s="81"/>
    </row>
    <row r="2969" spans="1:3">
      <c r="A2969" s="134"/>
      <c r="B2969" s="79"/>
      <c r="C2969" s="81"/>
    </row>
    <row r="2970" spans="1:3">
      <c r="A2970" s="134"/>
      <c r="B2970" s="79"/>
      <c r="C2970" s="81"/>
    </row>
    <row r="2971" spans="1:3">
      <c r="A2971" s="134"/>
      <c r="B2971" s="79"/>
      <c r="C2971" s="81"/>
    </row>
    <row r="2972" spans="1:3">
      <c r="A2972" s="134"/>
      <c r="B2972" s="79"/>
      <c r="C2972" s="81"/>
    </row>
    <row r="2973" spans="1:3">
      <c r="A2973" s="134"/>
      <c r="B2973" s="79"/>
      <c r="C2973" s="81"/>
    </row>
    <row r="2974" spans="1:3">
      <c r="A2974" s="134"/>
      <c r="B2974" s="79"/>
      <c r="C2974" s="81"/>
    </row>
    <row r="2975" spans="1:3">
      <c r="A2975" s="134"/>
      <c r="B2975" s="79"/>
      <c r="C2975" s="81"/>
    </row>
    <row r="2976" spans="1:3">
      <c r="A2976" s="134"/>
      <c r="B2976" s="79"/>
      <c r="C2976" s="81"/>
    </row>
    <row r="2977" spans="1:3">
      <c r="A2977" s="134"/>
      <c r="B2977" s="79"/>
      <c r="C2977" s="81"/>
    </row>
    <row r="2978" spans="1:3">
      <c r="A2978" s="134"/>
      <c r="B2978" s="79"/>
      <c r="C2978" s="81"/>
    </row>
    <row r="2979" spans="1:3">
      <c r="A2979" s="134"/>
      <c r="B2979" s="79"/>
      <c r="C2979" s="81"/>
    </row>
    <row r="2980" spans="1:3">
      <c r="A2980" s="134"/>
      <c r="B2980" s="79"/>
      <c r="C2980" s="81"/>
    </row>
    <row r="2981" spans="1:3">
      <c r="A2981" s="134"/>
      <c r="B2981" s="79"/>
      <c r="C2981" s="81"/>
    </row>
    <row r="2982" spans="1:3">
      <c r="A2982" s="134"/>
      <c r="B2982" s="79"/>
      <c r="C2982" s="81"/>
    </row>
    <row r="2983" spans="1:3">
      <c r="A2983" s="134"/>
      <c r="B2983" s="79"/>
      <c r="C2983" s="81"/>
    </row>
    <row r="2984" spans="1:3">
      <c r="A2984" s="134"/>
      <c r="B2984" s="79"/>
      <c r="C2984" s="81"/>
    </row>
    <row r="2985" spans="1:3">
      <c r="A2985" s="134"/>
      <c r="B2985" s="79"/>
      <c r="C2985" s="81"/>
    </row>
    <row r="2986" spans="1:3">
      <c r="A2986" s="134"/>
      <c r="B2986" s="79"/>
      <c r="C2986" s="81"/>
    </row>
    <row r="2987" spans="1:3">
      <c r="A2987" s="134"/>
      <c r="B2987" s="79"/>
      <c r="C2987" s="81"/>
    </row>
    <row r="2988" spans="1:3">
      <c r="A2988" s="134"/>
      <c r="B2988" s="79"/>
      <c r="C2988" s="81"/>
    </row>
    <row r="2989" spans="1:3">
      <c r="A2989" s="134"/>
      <c r="B2989" s="79"/>
      <c r="C2989" s="81"/>
    </row>
    <row r="2990" spans="1:3">
      <c r="A2990" s="134"/>
      <c r="B2990" s="79"/>
      <c r="C2990" s="81"/>
    </row>
    <row r="2991" spans="1:3">
      <c r="A2991" s="134"/>
      <c r="B2991" s="79"/>
      <c r="C2991" s="81"/>
    </row>
    <row r="2992" spans="1:3">
      <c r="A2992" s="134"/>
      <c r="B2992" s="79"/>
      <c r="C2992" s="81"/>
    </row>
    <row r="2993" spans="1:3">
      <c r="A2993" s="134"/>
      <c r="B2993" s="79"/>
      <c r="C2993" s="81"/>
    </row>
    <row r="2994" spans="1:3">
      <c r="A2994" s="134"/>
      <c r="B2994" s="79"/>
      <c r="C2994" s="81"/>
    </row>
    <row r="2995" spans="1:3">
      <c r="A2995" s="134"/>
      <c r="B2995" s="79"/>
      <c r="C2995" s="81"/>
    </row>
    <row r="2996" spans="1:3">
      <c r="A2996" s="134"/>
      <c r="B2996" s="79"/>
      <c r="C2996" s="81"/>
    </row>
    <row r="2997" spans="1:3">
      <c r="A2997" s="134"/>
      <c r="B2997" s="79"/>
      <c r="C2997" s="81"/>
    </row>
    <row r="2998" spans="1:3">
      <c r="A2998" s="134"/>
      <c r="B2998" s="79"/>
      <c r="C2998" s="81"/>
    </row>
    <row r="2999" spans="1:3">
      <c r="A2999" s="134"/>
      <c r="B2999" s="79"/>
      <c r="C2999" s="81"/>
    </row>
    <row r="3000" spans="1:3">
      <c r="A3000" s="134"/>
      <c r="B3000" s="79"/>
      <c r="C3000" s="81"/>
    </row>
    <row r="3001" spans="1:3">
      <c r="A3001" s="134"/>
      <c r="B3001" s="79"/>
      <c r="C3001" s="81"/>
    </row>
    <row r="3002" spans="1:3">
      <c r="A3002" s="134"/>
      <c r="B3002" s="79"/>
      <c r="C3002" s="81"/>
    </row>
    <row r="3003" spans="1:3">
      <c r="A3003" s="134"/>
      <c r="B3003" s="79"/>
      <c r="C3003" s="81"/>
    </row>
    <row r="3004" spans="1:3">
      <c r="A3004" s="134"/>
      <c r="B3004" s="79"/>
      <c r="C3004" s="81"/>
    </row>
    <row r="3005" spans="1:3">
      <c r="A3005" s="134"/>
      <c r="B3005" s="79"/>
      <c r="C3005" s="81"/>
    </row>
    <row r="3006" spans="1:3">
      <c r="A3006" s="134"/>
      <c r="B3006" s="79"/>
      <c r="C3006" s="81"/>
    </row>
    <row r="3007" spans="1:3">
      <c r="A3007" s="134"/>
      <c r="B3007" s="79"/>
      <c r="C3007" s="81"/>
    </row>
    <row r="3008" spans="1:3">
      <c r="A3008" s="134"/>
      <c r="B3008" s="79"/>
      <c r="C3008" s="81"/>
    </row>
    <row r="3009" spans="1:3">
      <c r="A3009" s="134"/>
      <c r="B3009" s="79"/>
      <c r="C3009" s="81"/>
    </row>
    <row r="3010" spans="1:3">
      <c r="A3010" s="134"/>
      <c r="B3010" s="79"/>
      <c r="C3010" s="81"/>
    </row>
    <row r="3011" spans="1:3">
      <c r="A3011" s="134"/>
      <c r="B3011" s="79"/>
      <c r="C3011" s="81"/>
    </row>
    <row r="3012" spans="1:3">
      <c r="A3012" s="134"/>
      <c r="B3012" s="79"/>
      <c r="C3012" s="81"/>
    </row>
    <row r="3013" spans="1:3">
      <c r="A3013" s="134"/>
      <c r="B3013" s="79"/>
      <c r="C3013" s="81"/>
    </row>
    <row r="3014" spans="1:3">
      <c r="A3014" s="134"/>
      <c r="B3014" s="79"/>
      <c r="C3014" s="81"/>
    </row>
    <row r="3015" spans="1:3">
      <c r="A3015" s="134"/>
      <c r="B3015" s="79"/>
      <c r="C3015" s="81"/>
    </row>
    <row r="3016" spans="1:3">
      <c r="A3016" s="134"/>
      <c r="B3016" s="79"/>
      <c r="C3016" s="81"/>
    </row>
    <row r="3017" spans="1:3">
      <c r="A3017" s="134"/>
      <c r="B3017" s="79"/>
      <c r="C3017" s="81"/>
    </row>
    <row r="3018" spans="1:3">
      <c r="A3018" s="134"/>
      <c r="B3018" s="79"/>
      <c r="C3018" s="81"/>
    </row>
    <row r="3019" spans="1:3">
      <c r="A3019" s="134"/>
      <c r="B3019" s="79"/>
      <c r="C3019" s="81"/>
    </row>
    <row r="3020" spans="1:3">
      <c r="A3020" s="134"/>
      <c r="B3020" s="79"/>
      <c r="C3020" s="81"/>
    </row>
    <row r="3021" spans="1:3">
      <c r="A3021" s="134"/>
      <c r="B3021" s="79"/>
      <c r="C3021" s="81"/>
    </row>
    <row r="3022" spans="1:3">
      <c r="A3022" s="134"/>
      <c r="B3022" s="79"/>
      <c r="C3022" s="81"/>
    </row>
    <row r="3023" spans="1:3">
      <c r="A3023" s="134"/>
      <c r="B3023" s="79"/>
      <c r="C3023" s="81"/>
    </row>
    <row r="3024" spans="1:3">
      <c r="A3024" s="134"/>
      <c r="B3024" s="79"/>
      <c r="C3024" s="81"/>
    </row>
    <row r="3025" spans="1:3">
      <c r="A3025" s="134"/>
      <c r="B3025" s="79"/>
      <c r="C3025" s="81"/>
    </row>
    <row r="3026" spans="1:3">
      <c r="A3026" s="134"/>
      <c r="B3026" s="79"/>
      <c r="C3026" s="81"/>
    </row>
    <row r="3027" spans="1:3">
      <c r="A3027" s="134"/>
      <c r="B3027" s="79"/>
      <c r="C3027" s="81"/>
    </row>
    <row r="3028" spans="1:3">
      <c r="A3028" s="134"/>
      <c r="B3028" s="79"/>
      <c r="C3028" s="81"/>
    </row>
    <row r="3029" spans="1:3">
      <c r="A3029" s="134"/>
      <c r="B3029" s="79"/>
      <c r="C3029" s="81"/>
    </row>
    <row r="3030" spans="1:3">
      <c r="A3030" s="134"/>
      <c r="B3030" s="79"/>
      <c r="C3030" s="81"/>
    </row>
    <row r="3031" spans="1:3">
      <c r="A3031" s="134"/>
      <c r="B3031" s="79"/>
      <c r="C3031" s="81"/>
    </row>
    <row r="3032" spans="1:3">
      <c r="A3032" s="134"/>
      <c r="B3032" s="79"/>
      <c r="C3032" s="81"/>
    </row>
    <row r="3033" spans="1:3">
      <c r="A3033" s="134"/>
      <c r="B3033" s="79"/>
      <c r="C3033" s="81"/>
    </row>
    <row r="3034" spans="1:3">
      <c r="A3034" s="134"/>
      <c r="B3034" s="79"/>
      <c r="C3034" s="81"/>
    </row>
    <row r="3035" spans="1:3">
      <c r="A3035" s="134"/>
      <c r="B3035" s="79"/>
      <c r="C3035" s="81"/>
    </row>
    <row r="3036" spans="1:3">
      <c r="A3036" s="134"/>
      <c r="B3036" s="79"/>
      <c r="C3036" s="81"/>
    </row>
    <row r="3037" spans="1:3">
      <c r="A3037" s="134"/>
      <c r="B3037" s="79"/>
      <c r="C3037" s="81"/>
    </row>
    <row r="3038" spans="1:3">
      <c r="A3038" s="134"/>
      <c r="B3038" s="79"/>
      <c r="C3038" s="81"/>
    </row>
    <row r="3039" spans="1:3">
      <c r="A3039" s="134"/>
      <c r="B3039" s="79"/>
      <c r="C3039" s="81"/>
    </row>
    <row r="3040" spans="1:3">
      <c r="A3040" s="134"/>
      <c r="B3040" s="79"/>
      <c r="C3040" s="81"/>
    </row>
    <row r="3041" spans="1:3">
      <c r="A3041" s="134"/>
      <c r="B3041" s="79"/>
      <c r="C3041" s="81"/>
    </row>
    <row r="3042" spans="1:3">
      <c r="A3042" s="134"/>
      <c r="B3042" s="79"/>
      <c r="C3042" s="81"/>
    </row>
    <row r="3043" spans="1:3">
      <c r="A3043" s="134"/>
      <c r="B3043" s="79"/>
      <c r="C3043" s="81"/>
    </row>
    <row r="3044" spans="1:3">
      <c r="A3044" s="134"/>
      <c r="B3044" s="79"/>
      <c r="C3044" s="81"/>
    </row>
    <row r="3045" spans="1:3">
      <c r="A3045" s="134"/>
      <c r="B3045" s="79"/>
      <c r="C3045" s="81"/>
    </row>
    <row r="3046" spans="1:3">
      <c r="A3046" s="134"/>
      <c r="B3046" s="79"/>
      <c r="C3046" s="81"/>
    </row>
    <row r="3047" spans="1:3">
      <c r="A3047" s="134"/>
      <c r="B3047" s="79"/>
      <c r="C3047" s="81"/>
    </row>
    <row r="3048" spans="1:3">
      <c r="A3048" s="134"/>
      <c r="B3048" s="79"/>
      <c r="C3048" s="81"/>
    </row>
    <row r="3049" spans="1:3">
      <c r="A3049" s="134"/>
      <c r="B3049" s="79"/>
      <c r="C3049" s="81"/>
    </row>
    <row r="3050" spans="1:3">
      <c r="A3050" s="134"/>
      <c r="B3050" s="79"/>
      <c r="C3050" s="81"/>
    </row>
    <row r="3051" spans="1:3">
      <c r="A3051" s="134"/>
      <c r="B3051" s="79"/>
      <c r="C3051" s="81"/>
    </row>
    <row r="3052" spans="1:3">
      <c r="A3052" s="134"/>
      <c r="B3052" s="79"/>
      <c r="C3052" s="81"/>
    </row>
    <row r="3053" spans="1:3">
      <c r="A3053" s="134"/>
      <c r="B3053" s="79"/>
      <c r="C3053" s="81"/>
    </row>
    <row r="3054" spans="1:3">
      <c r="A3054" s="134"/>
      <c r="B3054" s="79"/>
      <c r="C3054" s="81"/>
    </row>
    <row r="3055" spans="1:3">
      <c r="A3055" s="134"/>
      <c r="B3055" s="79"/>
      <c r="C3055" s="81"/>
    </row>
    <row r="3056" spans="1:3">
      <c r="A3056" s="134"/>
      <c r="B3056" s="79"/>
      <c r="C3056" s="81"/>
    </row>
    <row r="3057" spans="1:3">
      <c r="A3057" s="134"/>
      <c r="B3057" s="79"/>
      <c r="C3057" s="81"/>
    </row>
    <row r="3058" spans="1:3">
      <c r="A3058" s="134"/>
      <c r="B3058" s="79"/>
      <c r="C3058" s="81"/>
    </row>
    <row r="3059" spans="1:3">
      <c r="A3059" s="134"/>
      <c r="B3059" s="79"/>
      <c r="C3059" s="81"/>
    </row>
    <row r="3060" spans="1:3">
      <c r="A3060" s="134"/>
      <c r="B3060" s="79"/>
      <c r="C3060" s="81"/>
    </row>
    <row r="3061" spans="1:3">
      <c r="A3061" s="134"/>
      <c r="B3061" s="79"/>
      <c r="C3061" s="81"/>
    </row>
    <row r="3062" spans="1:3">
      <c r="A3062" s="134"/>
      <c r="B3062" s="79"/>
      <c r="C3062" s="81"/>
    </row>
    <row r="3063" spans="1:3">
      <c r="A3063" s="134"/>
      <c r="B3063" s="79"/>
      <c r="C3063" s="81"/>
    </row>
    <row r="3064" spans="1:3">
      <c r="A3064" s="134"/>
      <c r="B3064" s="79"/>
      <c r="C3064" s="81"/>
    </row>
    <row r="3065" spans="1:3">
      <c r="A3065" s="134"/>
      <c r="B3065" s="79"/>
      <c r="C3065" s="81"/>
    </row>
    <row r="3066" spans="1:3">
      <c r="A3066" s="134"/>
      <c r="B3066" s="79"/>
      <c r="C3066" s="81"/>
    </row>
    <row r="3067" spans="1:3">
      <c r="A3067" s="134"/>
      <c r="B3067" s="79"/>
      <c r="C3067" s="81"/>
    </row>
    <row r="3068" spans="1:3">
      <c r="A3068" s="134"/>
      <c r="B3068" s="79"/>
      <c r="C3068" s="81"/>
    </row>
    <row r="3069" spans="1:3">
      <c r="A3069" s="134"/>
      <c r="B3069" s="79"/>
      <c r="C3069" s="81"/>
    </row>
    <row r="3070" spans="1:3">
      <c r="A3070" s="134"/>
      <c r="B3070" s="79"/>
      <c r="C3070" s="81"/>
    </row>
    <row r="3071" spans="1:3">
      <c r="A3071" s="134"/>
      <c r="B3071" s="79"/>
      <c r="C3071" s="81"/>
    </row>
    <row r="3072" spans="1:3">
      <c r="A3072" s="134"/>
      <c r="B3072" s="79"/>
      <c r="C3072" s="81"/>
    </row>
    <row r="3073" spans="1:3">
      <c r="A3073" s="134"/>
      <c r="B3073" s="79"/>
      <c r="C3073" s="81"/>
    </row>
    <row r="3074" spans="1:3">
      <c r="A3074" s="134"/>
      <c r="B3074" s="79"/>
      <c r="C3074" s="81"/>
    </row>
    <row r="3075" spans="1:3">
      <c r="A3075" s="134"/>
      <c r="B3075" s="79"/>
      <c r="C3075" s="81"/>
    </row>
    <row r="3076" spans="1:3">
      <c r="A3076" s="134"/>
      <c r="B3076" s="79"/>
      <c r="C3076" s="81"/>
    </row>
    <row r="3077" spans="1:3">
      <c r="A3077" s="134"/>
      <c r="B3077" s="79"/>
      <c r="C3077" s="81"/>
    </row>
    <row r="3078" spans="1:3">
      <c r="A3078" s="134"/>
      <c r="B3078" s="79"/>
      <c r="C3078" s="81"/>
    </row>
    <row r="3079" spans="1:3">
      <c r="A3079" s="134"/>
      <c r="B3079" s="79"/>
      <c r="C3079" s="81"/>
    </row>
    <row r="3080" spans="1:3">
      <c r="A3080" s="134"/>
      <c r="B3080" s="79"/>
      <c r="C3080" s="81"/>
    </row>
    <row r="3081" spans="1:3">
      <c r="A3081" s="134"/>
      <c r="B3081" s="79"/>
      <c r="C3081" s="81"/>
    </row>
    <row r="3082" spans="1:3">
      <c r="A3082" s="134"/>
      <c r="B3082" s="79"/>
      <c r="C3082" s="81"/>
    </row>
    <row r="3083" spans="1:3">
      <c r="A3083" s="134"/>
      <c r="B3083" s="79"/>
      <c r="C3083" s="81"/>
    </row>
    <row r="3084" spans="1:3">
      <c r="A3084" s="134"/>
      <c r="B3084" s="79"/>
      <c r="C3084" s="81"/>
    </row>
    <row r="3085" spans="1:3">
      <c r="A3085" s="134"/>
      <c r="B3085" s="79"/>
      <c r="C3085" s="81"/>
    </row>
    <row r="3086" spans="1:3">
      <c r="A3086" s="134"/>
      <c r="B3086" s="79"/>
      <c r="C3086" s="81"/>
    </row>
    <row r="3087" spans="1:3">
      <c r="A3087" s="134"/>
      <c r="B3087" s="79"/>
      <c r="C3087" s="81"/>
    </row>
    <row r="3088" spans="1:3">
      <c r="A3088" s="134"/>
      <c r="B3088" s="79"/>
      <c r="C3088" s="81"/>
    </row>
    <row r="3089" spans="1:3">
      <c r="A3089" s="134"/>
      <c r="B3089" s="79"/>
      <c r="C3089" s="81"/>
    </row>
    <row r="3090" spans="1:3">
      <c r="A3090" s="134"/>
      <c r="B3090" s="79"/>
      <c r="C3090" s="81"/>
    </row>
    <row r="3091" spans="1:3">
      <c r="A3091" s="134"/>
      <c r="B3091" s="79"/>
      <c r="C3091" s="81"/>
    </row>
    <row r="3092" spans="1:3">
      <c r="A3092" s="134"/>
      <c r="B3092" s="79"/>
      <c r="C3092" s="81"/>
    </row>
    <row r="3093" spans="1:3">
      <c r="A3093" s="134"/>
      <c r="B3093" s="79"/>
      <c r="C3093" s="81"/>
    </row>
    <row r="3094" spans="1:3">
      <c r="A3094" s="134"/>
      <c r="B3094" s="79"/>
      <c r="C3094" s="81"/>
    </row>
    <row r="3095" spans="1:3">
      <c r="A3095" s="134"/>
      <c r="B3095" s="79"/>
      <c r="C3095" s="81"/>
    </row>
    <row r="3096" spans="1:3">
      <c r="A3096" s="134"/>
      <c r="B3096" s="79"/>
      <c r="C3096" s="81"/>
    </row>
    <row r="3097" spans="1:3">
      <c r="A3097" s="134"/>
      <c r="B3097" s="79"/>
      <c r="C3097" s="81"/>
    </row>
    <row r="3098" spans="1:3">
      <c r="A3098" s="134"/>
      <c r="B3098" s="79"/>
      <c r="C3098" s="81"/>
    </row>
    <row r="3099" spans="1:3">
      <c r="A3099" s="134"/>
      <c r="B3099" s="79"/>
      <c r="C3099" s="81"/>
    </row>
    <row r="3100" spans="1:3">
      <c r="A3100" s="134"/>
      <c r="B3100" s="79"/>
      <c r="C3100" s="81"/>
    </row>
    <row r="3101" spans="1:3">
      <c r="A3101" s="134"/>
      <c r="B3101" s="79"/>
      <c r="C3101" s="81"/>
    </row>
    <row r="3102" spans="1:3">
      <c r="A3102" s="134"/>
      <c r="B3102" s="79"/>
      <c r="C3102" s="81"/>
    </row>
    <row r="3103" spans="1:3">
      <c r="A3103" s="134"/>
      <c r="B3103" s="79"/>
      <c r="C3103" s="81"/>
    </row>
    <row r="3104" spans="1:3">
      <c r="A3104" s="134"/>
      <c r="B3104" s="79"/>
      <c r="C3104" s="81"/>
    </row>
    <row r="3105" spans="1:3">
      <c r="A3105" s="134"/>
      <c r="B3105" s="79"/>
      <c r="C3105" s="81"/>
    </row>
    <row r="3106" spans="1:3">
      <c r="A3106" s="134"/>
      <c r="B3106" s="79"/>
      <c r="C3106" s="81"/>
    </row>
    <row r="3107" spans="1:3">
      <c r="A3107" s="134"/>
      <c r="B3107" s="79"/>
      <c r="C3107" s="81"/>
    </row>
    <row r="3108" spans="1:3">
      <c r="A3108" s="134"/>
      <c r="B3108" s="79"/>
      <c r="C3108" s="81"/>
    </row>
    <row r="3109" spans="1:3">
      <c r="A3109" s="134"/>
      <c r="B3109" s="79"/>
      <c r="C3109" s="81"/>
    </row>
    <row r="3110" spans="1:3">
      <c r="A3110" s="134"/>
      <c r="B3110" s="79"/>
      <c r="C3110" s="81"/>
    </row>
    <row r="3111" spans="1:3">
      <c r="A3111" s="134"/>
      <c r="B3111" s="79"/>
      <c r="C3111" s="81"/>
    </row>
    <row r="3112" spans="1:3">
      <c r="A3112" s="134"/>
      <c r="B3112" s="79"/>
      <c r="C3112" s="81"/>
    </row>
    <row r="3113" spans="1:3">
      <c r="A3113" s="134"/>
      <c r="B3113" s="79"/>
      <c r="C3113" s="81"/>
    </row>
    <row r="3114" spans="1:3">
      <c r="A3114" s="134"/>
      <c r="B3114" s="79"/>
      <c r="C3114" s="81"/>
    </row>
    <row r="3115" spans="1:3">
      <c r="A3115" s="134"/>
      <c r="B3115" s="79"/>
      <c r="C3115" s="81"/>
    </row>
    <row r="3116" spans="1:3">
      <c r="A3116" s="134"/>
      <c r="B3116" s="79"/>
      <c r="C3116" s="81"/>
    </row>
    <row r="3117" spans="1:3">
      <c r="A3117" s="134"/>
      <c r="B3117" s="79"/>
      <c r="C3117" s="81"/>
    </row>
    <row r="3118" spans="1:3">
      <c r="A3118" s="134"/>
      <c r="B3118" s="79"/>
      <c r="C3118" s="81"/>
    </row>
    <row r="3119" spans="1:3">
      <c r="A3119" s="134"/>
      <c r="B3119" s="79"/>
      <c r="C3119" s="81"/>
    </row>
    <row r="3120" spans="1:3">
      <c r="A3120" s="134"/>
      <c r="B3120" s="79"/>
      <c r="C3120" s="81"/>
    </row>
    <row r="3121" spans="1:3">
      <c r="A3121" s="134"/>
      <c r="B3121" s="79"/>
      <c r="C3121" s="81"/>
    </row>
    <row r="3122" spans="1:3">
      <c r="A3122" s="134"/>
      <c r="B3122" s="79"/>
      <c r="C3122" s="81"/>
    </row>
    <row r="3123" spans="1:3">
      <c r="A3123" s="134"/>
      <c r="B3123" s="79"/>
      <c r="C3123" s="81"/>
    </row>
    <row r="3124" spans="1:3">
      <c r="A3124" s="134"/>
      <c r="B3124" s="79"/>
      <c r="C3124" s="81"/>
    </row>
    <row r="3125" spans="1:3">
      <c r="A3125" s="134"/>
      <c r="B3125" s="79"/>
      <c r="C3125" s="81"/>
    </row>
    <row r="3126" spans="1:3">
      <c r="A3126" s="134"/>
      <c r="B3126" s="79"/>
      <c r="C3126" s="81"/>
    </row>
    <row r="3127" spans="1:3">
      <c r="A3127" s="134"/>
      <c r="B3127" s="79"/>
      <c r="C3127" s="81"/>
    </row>
    <row r="3128" spans="1:3">
      <c r="A3128" s="134"/>
      <c r="B3128" s="79"/>
      <c r="C3128" s="81"/>
    </row>
    <row r="3129" spans="1:3">
      <c r="A3129" s="134"/>
      <c r="B3129" s="79"/>
      <c r="C3129" s="81"/>
    </row>
    <row r="3130" spans="1:3">
      <c r="A3130" s="134"/>
      <c r="B3130" s="79"/>
      <c r="C3130" s="81"/>
    </row>
    <row r="3131" spans="1:3">
      <c r="A3131" s="134"/>
      <c r="B3131" s="79"/>
      <c r="C3131" s="81"/>
    </row>
    <row r="3132" spans="1:3">
      <c r="A3132" s="134"/>
      <c r="B3132" s="79"/>
      <c r="C3132" s="81"/>
    </row>
    <row r="3133" spans="1:3">
      <c r="A3133" s="134"/>
      <c r="B3133" s="79"/>
      <c r="C3133" s="81"/>
    </row>
    <row r="3134" spans="1:3">
      <c r="A3134" s="134"/>
      <c r="B3134" s="79"/>
      <c r="C3134" s="81"/>
    </row>
    <row r="3135" spans="1:3">
      <c r="A3135" s="134"/>
      <c r="B3135" s="79"/>
      <c r="C3135" s="81"/>
    </row>
    <row r="3136" spans="1:3">
      <c r="A3136" s="134"/>
      <c r="B3136" s="79"/>
      <c r="C3136" s="81"/>
    </row>
    <row r="3137" spans="1:3">
      <c r="A3137" s="134"/>
      <c r="B3137" s="79"/>
      <c r="C3137" s="81"/>
    </row>
    <row r="3138" spans="1:3">
      <c r="A3138" s="134"/>
      <c r="B3138" s="79"/>
      <c r="C3138" s="81"/>
    </row>
    <row r="3139" spans="1:3">
      <c r="A3139" s="134"/>
      <c r="B3139" s="79"/>
      <c r="C3139" s="81"/>
    </row>
    <row r="3140" spans="1:3">
      <c r="A3140" s="134"/>
      <c r="B3140" s="79"/>
      <c r="C3140" s="81"/>
    </row>
    <row r="3141" spans="1:3">
      <c r="A3141" s="134"/>
      <c r="B3141" s="79"/>
      <c r="C3141" s="81"/>
    </row>
    <row r="3142" spans="1:3">
      <c r="A3142" s="134"/>
      <c r="B3142" s="79"/>
      <c r="C3142" s="81"/>
    </row>
    <row r="3143" spans="1:3">
      <c r="A3143" s="134"/>
      <c r="B3143" s="79"/>
      <c r="C3143" s="81"/>
    </row>
    <row r="3144" spans="1:3">
      <c r="A3144" s="134"/>
      <c r="B3144" s="79"/>
      <c r="C3144" s="81"/>
    </row>
    <row r="3145" spans="1:3">
      <c r="A3145" s="134"/>
      <c r="B3145" s="79"/>
      <c r="C3145" s="81"/>
    </row>
    <row r="3146" spans="1:3">
      <c r="A3146" s="134"/>
      <c r="B3146" s="79"/>
      <c r="C3146" s="81"/>
    </row>
    <row r="3147" spans="1:3">
      <c r="A3147" s="134"/>
      <c r="B3147" s="79"/>
      <c r="C3147" s="81"/>
    </row>
    <row r="3148" spans="1:3">
      <c r="A3148" s="134"/>
      <c r="B3148" s="79"/>
      <c r="C3148" s="81"/>
    </row>
    <row r="3149" spans="1:3">
      <c r="A3149" s="134"/>
      <c r="B3149" s="79"/>
      <c r="C3149" s="81"/>
    </row>
    <row r="3150" spans="1:3">
      <c r="A3150" s="134"/>
      <c r="B3150" s="79"/>
      <c r="C3150" s="81"/>
    </row>
    <row r="3151" spans="1:3">
      <c r="A3151" s="134"/>
      <c r="B3151" s="79"/>
      <c r="C3151" s="81"/>
    </row>
    <row r="3152" spans="1:3">
      <c r="A3152" s="134"/>
      <c r="B3152" s="79"/>
      <c r="C3152" s="81"/>
    </row>
    <row r="3153" spans="1:3">
      <c r="A3153" s="134"/>
      <c r="B3153" s="79"/>
      <c r="C3153" s="81"/>
    </row>
    <row r="3154" spans="1:3">
      <c r="A3154" s="134"/>
      <c r="B3154" s="79"/>
      <c r="C3154" s="81"/>
    </row>
    <row r="3155" spans="1:3">
      <c r="A3155" s="134"/>
      <c r="B3155" s="79"/>
      <c r="C3155" s="81"/>
    </row>
    <row r="3156" spans="1:3">
      <c r="A3156" s="134"/>
      <c r="B3156" s="79"/>
      <c r="C3156" s="81"/>
    </row>
    <row r="3157" spans="1:3">
      <c r="A3157" s="134"/>
      <c r="B3157" s="79"/>
      <c r="C3157" s="81"/>
    </row>
    <row r="3158" spans="1:3">
      <c r="A3158" s="134"/>
      <c r="B3158" s="79"/>
      <c r="C3158" s="81"/>
    </row>
    <row r="3159" spans="1:3">
      <c r="A3159" s="134"/>
      <c r="B3159" s="79"/>
      <c r="C3159" s="81"/>
    </row>
    <row r="3160" spans="1:3">
      <c r="A3160" s="134"/>
      <c r="B3160" s="79"/>
      <c r="C3160" s="81"/>
    </row>
    <row r="3161" spans="1:3">
      <c r="A3161" s="134"/>
      <c r="B3161" s="79"/>
      <c r="C3161" s="81"/>
    </row>
    <row r="3162" spans="1:3">
      <c r="A3162" s="134"/>
      <c r="B3162" s="79"/>
      <c r="C3162" s="81"/>
    </row>
    <row r="3163" spans="1:3">
      <c r="A3163" s="134"/>
      <c r="B3163" s="79"/>
      <c r="C3163" s="81"/>
    </row>
    <row r="3164" spans="1:3">
      <c r="A3164" s="134"/>
      <c r="B3164" s="79"/>
      <c r="C3164" s="81"/>
    </row>
    <row r="3165" spans="1:3">
      <c r="A3165" s="134"/>
      <c r="B3165" s="79"/>
      <c r="C3165" s="81"/>
    </row>
    <row r="3166" spans="1:3">
      <c r="A3166" s="134"/>
      <c r="B3166" s="79"/>
      <c r="C3166" s="81"/>
    </row>
    <row r="3167" spans="1:3">
      <c r="A3167" s="134"/>
      <c r="B3167" s="79"/>
      <c r="C3167" s="81"/>
    </row>
    <row r="3168" spans="1:3">
      <c r="A3168" s="134"/>
      <c r="B3168" s="79"/>
      <c r="C3168" s="81"/>
    </row>
    <row r="3169" spans="1:3">
      <c r="A3169" s="134"/>
      <c r="B3169" s="79"/>
      <c r="C3169" s="81"/>
    </row>
    <row r="3170" spans="1:3">
      <c r="A3170" s="134"/>
      <c r="B3170" s="79"/>
      <c r="C3170" s="81"/>
    </row>
    <row r="3171" spans="1:3">
      <c r="A3171" s="134"/>
      <c r="B3171" s="79"/>
      <c r="C3171" s="81"/>
    </row>
    <row r="3172" spans="1:3">
      <c r="A3172" s="134"/>
      <c r="B3172" s="79"/>
      <c r="C3172" s="81"/>
    </row>
    <row r="3173" spans="1:3">
      <c r="A3173" s="134"/>
      <c r="B3173" s="79"/>
      <c r="C3173" s="81"/>
    </row>
    <row r="3174" spans="1:3">
      <c r="A3174" s="134"/>
      <c r="B3174" s="79"/>
      <c r="C3174" s="81"/>
    </row>
    <row r="3175" spans="1:3">
      <c r="A3175" s="134"/>
      <c r="B3175" s="79"/>
      <c r="C3175" s="81"/>
    </row>
    <row r="3176" spans="1:3">
      <c r="A3176" s="134"/>
      <c r="B3176" s="79"/>
      <c r="C3176" s="81"/>
    </row>
    <row r="3177" spans="1:3">
      <c r="A3177" s="134"/>
      <c r="B3177" s="79"/>
      <c r="C3177" s="81"/>
    </row>
    <row r="3178" spans="1:3">
      <c r="A3178" s="134"/>
      <c r="B3178" s="79"/>
      <c r="C3178" s="81"/>
    </row>
    <row r="3179" spans="1:3">
      <c r="A3179" s="134"/>
      <c r="B3179" s="79"/>
      <c r="C3179" s="81"/>
    </row>
    <row r="3180" spans="1:3">
      <c r="A3180" s="134"/>
      <c r="B3180" s="79"/>
      <c r="C3180" s="81"/>
    </row>
    <row r="3181" spans="1:3">
      <c r="A3181" s="134"/>
      <c r="B3181" s="79"/>
      <c r="C3181" s="81"/>
    </row>
    <row r="3182" spans="1:3">
      <c r="A3182" s="134"/>
      <c r="B3182" s="79"/>
      <c r="C3182" s="81"/>
    </row>
    <row r="3183" spans="1:3">
      <c r="A3183" s="134"/>
      <c r="B3183" s="79"/>
      <c r="C3183" s="81"/>
    </row>
    <row r="3184" spans="1:3">
      <c r="A3184" s="134"/>
      <c r="B3184" s="79"/>
      <c r="C3184" s="81"/>
    </row>
    <row r="3185" spans="1:3">
      <c r="A3185" s="134"/>
      <c r="B3185" s="79"/>
      <c r="C3185" s="81"/>
    </row>
    <row r="3186" spans="1:3">
      <c r="A3186" s="134"/>
      <c r="B3186" s="79"/>
      <c r="C3186" s="81"/>
    </row>
    <row r="3187" spans="1:3">
      <c r="A3187" s="134"/>
      <c r="B3187" s="79"/>
      <c r="C3187" s="81"/>
    </row>
    <row r="3188" spans="1:3">
      <c r="A3188" s="134"/>
      <c r="B3188" s="79"/>
      <c r="C3188" s="81"/>
    </row>
    <row r="3189" spans="1:3">
      <c r="A3189" s="134"/>
      <c r="B3189" s="79"/>
      <c r="C3189" s="81"/>
    </row>
    <row r="3190" spans="1:3">
      <c r="A3190" s="134"/>
      <c r="B3190" s="79"/>
      <c r="C3190" s="81"/>
    </row>
    <row r="3191" spans="1:3">
      <c r="A3191" s="134"/>
      <c r="B3191" s="79"/>
      <c r="C3191" s="81"/>
    </row>
    <row r="3192" spans="1:3">
      <c r="A3192" s="134"/>
      <c r="B3192" s="79"/>
      <c r="C3192" s="81"/>
    </row>
    <row r="3193" spans="1:3">
      <c r="A3193" s="134"/>
      <c r="B3193" s="79"/>
      <c r="C3193" s="81"/>
    </row>
    <row r="3194" spans="1:3">
      <c r="A3194" s="134"/>
      <c r="B3194" s="79"/>
      <c r="C3194" s="81"/>
    </row>
    <row r="3195" spans="1:3">
      <c r="A3195" s="134"/>
      <c r="B3195" s="79"/>
      <c r="C3195" s="81"/>
    </row>
    <row r="3196" spans="1:3">
      <c r="A3196" s="134"/>
      <c r="B3196" s="79"/>
      <c r="C3196" s="81"/>
    </row>
    <row r="3197" spans="1:3">
      <c r="A3197" s="134"/>
      <c r="B3197" s="79"/>
      <c r="C3197" s="81"/>
    </row>
    <row r="3198" spans="1:3">
      <c r="A3198" s="134"/>
      <c r="B3198" s="79"/>
      <c r="C3198" s="81"/>
    </row>
    <row r="3199" spans="1:3">
      <c r="A3199" s="134"/>
      <c r="B3199" s="79"/>
      <c r="C3199" s="81"/>
    </row>
    <row r="3200" spans="1:3">
      <c r="A3200" s="134"/>
      <c r="B3200" s="79"/>
      <c r="C3200" s="81"/>
    </row>
    <row r="3201" spans="1:3">
      <c r="A3201" s="134"/>
      <c r="B3201" s="79"/>
      <c r="C3201" s="81"/>
    </row>
    <row r="3202" spans="1:3">
      <c r="A3202" s="134"/>
      <c r="B3202" s="79"/>
      <c r="C3202" s="81"/>
    </row>
    <row r="3203" spans="1:3">
      <c r="A3203" s="134"/>
      <c r="B3203" s="79"/>
      <c r="C3203" s="81"/>
    </row>
    <row r="3204" spans="1:3">
      <c r="A3204" s="134"/>
      <c r="B3204" s="79"/>
      <c r="C3204" s="81"/>
    </row>
    <row r="3205" spans="1:3">
      <c r="A3205" s="134"/>
      <c r="B3205" s="79"/>
      <c r="C3205" s="81"/>
    </row>
    <row r="3206" spans="1:3">
      <c r="A3206" s="134"/>
      <c r="B3206" s="79"/>
      <c r="C3206" s="81"/>
    </row>
    <row r="3207" spans="1:3">
      <c r="A3207" s="134"/>
      <c r="B3207" s="79"/>
      <c r="C3207" s="81"/>
    </row>
    <row r="3208" spans="1:3">
      <c r="A3208" s="134"/>
      <c r="B3208" s="79"/>
      <c r="C3208" s="81"/>
    </row>
    <row r="3209" spans="1:3">
      <c r="A3209" s="134"/>
      <c r="B3209" s="79"/>
      <c r="C3209" s="81"/>
    </row>
    <row r="3210" spans="1:3">
      <c r="A3210" s="134"/>
      <c r="B3210" s="79"/>
      <c r="C3210" s="81"/>
    </row>
    <row r="3211" spans="1:3">
      <c r="A3211" s="134"/>
      <c r="B3211" s="79"/>
      <c r="C3211" s="81"/>
    </row>
    <row r="3212" spans="1:3">
      <c r="A3212" s="134"/>
      <c r="B3212" s="79"/>
      <c r="C3212" s="81"/>
    </row>
    <row r="3213" spans="1:3">
      <c r="A3213" s="134"/>
      <c r="B3213" s="79"/>
      <c r="C3213" s="81"/>
    </row>
    <row r="3214" spans="1:3">
      <c r="A3214" s="134"/>
      <c r="B3214" s="79"/>
      <c r="C3214" s="81"/>
    </row>
    <row r="3215" spans="1:3">
      <c r="A3215" s="134"/>
      <c r="B3215" s="79"/>
      <c r="C3215" s="81"/>
    </row>
    <row r="3216" spans="1:3">
      <c r="A3216" s="134"/>
      <c r="B3216" s="79"/>
      <c r="C3216" s="81"/>
    </row>
    <row r="3217" spans="1:3">
      <c r="A3217" s="134"/>
      <c r="B3217" s="79"/>
      <c r="C3217" s="81"/>
    </row>
    <row r="3218" spans="1:3">
      <c r="A3218" s="134"/>
      <c r="B3218" s="79"/>
      <c r="C3218" s="81"/>
    </row>
    <row r="3219" spans="1:3">
      <c r="A3219" s="134"/>
      <c r="B3219" s="79"/>
      <c r="C3219" s="81"/>
    </row>
    <row r="3220" spans="1:3">
      <c r="A3220" s="134"/>
      <c r="B3220" s="79"/>
      <c r="C3220" s="81"/>
    </row>
    <row r="3221" spans="1:3">
      <c r="A3221" s="134"/>
      <c r="B3221" s="79"/>
      <c r="C3221" s="81"/>
    </row>
    <row r="3222" spans="1:3">
      <c r="A3222" s="134"/>
      <c r="B3222" s="79"/>
      <c r="C3222" s="81"/>
    </row>
    <row r="3223" spans="1:3">
      <c r="A3223" s="134"/>
      <c r="B3223" s="79"/>
      <c r="C3223" s="81"/>
    </row>
    <row r="3224" spans="1:3">
      <c r="A3224" s="134"/>
      <c r="B3224" s="79"/>
      <c r="C3224" s="81"/>
    </row>
    <row r="3225" spans="1:3">
      <c r="A3225" s="134"/>
      <c r="B3225" s="79"/>
      <c r="C3225" s="81"/>
    </row>
    <row r="3226" spans="1:3">
      <c r="A3226" s="134"/>
      <c r="B3226" s="79"/>
      <c r="C3226" s="81"/>
    </row>
    <row r="3227" spans="1:3">
      <c r="A3227" s="134"/>
      <c r="B3227" s="79"/>
      <c r="C3227" s="81"/>
    </row>
    <row r="3228" spans="1:3">
      <c r="A3228" s="134"/>
      <c r="B3228" s="79"/>
      <c r="C3228" s="81"/>
    </row>
    <row r="3229" spans="1:3">
      <c r="A3229" s="134"/>
      <c r="B3229" s="79"/>
      <c r="C3229" s="81"/>
    </row>
    <row r="3230" spans="1:3">
      <c r="A3230" s="134"/>
      <c r="B3230" s="79"/>
      <c r="C3230" s="81"/>
    </row>
    <row r="3231" spans="1:3">
      <c r="A3231" s="134"/>
      <c r="B3231" s="79"/>
      <c r="C3231" s="81"/>
    </row>
    <row r="3232" spans="1:3">
      <c r="A3232" s="134"/>
      <c r="B3232" s="79"/>
      <c r="C3232" s="81"/>
    </row>
    <row r="3233" spans="1:3">
      <c r="A3233" s="134"/>
      <c r="B3233" s="79"/>
      <c r="C3233" s="81"/>
    </row>
    <row r="3234" spans="1:3">
      <c r="A3234" s="134"/>
      <c r="B3234" s="79"/>
      <c r="C3234" s="81"/>
    </row>
    <row r="3235" spans="1:3">
      <c r="A3235" s="134"/>
      <c r="B3235" s="79"/>
      <c r="C3235" s="81"/>
    </row>
    <row r="3236" spans="1:3">
      <c r="A3236" s="134"/>
      <c r="B3236" s="79"/>
      <c r="C3236" s="81"/>
    </row>
    <row r="3237" spans="1:3">
      <c r="A3237" s="134"/>
      <c r="B3237" s="79"/>
      <c r="C3237" s="81"/>
    </row>
    <row r="3238" spans="1:3">
      <c r="A3238" s="134"/>
      <c r="B3238" s="79"/>
      <c r="C3238" s="81"/>
    </row>
    <row r="3239" spans="1:3">
      <c r="A3239" s="134"/>
      <c r="B3239" s="79"/>
      <c r="C3239" s="81"/>
    </row>
    <row r="3240" spans="1:3">
      <c r="A3240" s="134"/>
      <c r="B3240" s="79"/>
      <c r="C3240" s="81"/>
    </row>
    <row r="3241" spans="1:3">
      <c r="A3241" s="134"/>
      <c r="B3241" s="79"/>
      <c r="C3241" s="81"/>
    </row>
    <row r="3242" spans="1:3">
      <c r="A3242" s="134"/>
      <c r="B3242" s="79"/>
      <c r="C3242" s="81"/>
    </row>
    <row r="3243" spans="1:3">
      <c r="A3243" s="134"/>
      <c r="B3243" s="79"/>
      <c r="C3243" s="81"/>
    </row>
    <row r="3244" spans="1:3">
      <c r="A3244" s="134"/>
      <c r="B3244" s="79"/>
      <c r="C3244" s="81"/>
    </row>
    <row r="3245" spans="1:3">
      <c r="A3245" s="134"/>
      <c r="B3245" s="79"/>
      <c r="C3245" s="81"/>
    </row>
    <row r="3246" spans="1:3">
      <c r="A3246" s="134"/>
      <c r="B3246" s="79"/>
      <c r="C3246" s="81"/>
    </row>
    <row r="3247" spans="1:3">
      <c r="A3247" s="134"/>
      <c r="B3247" s="79"/>
      <c r="C3247" s="81"/>
    </row>
    <row r="3248" spans="1:3">
      <c r="A3248" s="134"/>
      <c r="B3248" s="79"/>
      <c r="C3248" s="81"/>
    </row>
    <row r="3249" spans="1:3">
      <c r="A3249" s="134"/>
      <c r="B3249" s="79"/>
      <c r="C3249" s="81"/>
    </row>
    <row r="3250" spans="1:3">
      <c r="A3250" s="134"/>
      <c r="B3250" s="79"/>
      <c r="C3250" s="81"/>
    </row>
    <row r="3251" spans="1:3">
      <c r="A3251" s="134"/>
      <c r="B3251" s="79"/>
      <c r="C3251" s="81"/>
    </row>
    <row r="3252" spans="1:3">
      <c r="A3252" s="134"/>
      <c r="B3252" s="79"/>
      <c r="C3252" s="81"/>
    </row>
    <row r="3253" spans="1:3">
      <c r="A3253" s="134"/>
      <c r="B3253" s="79"/>
      <c r="C3253" s="81"/>
    </row>
    <row r="3254" spans="1:3">
      <c r="A3254" s="134"/>
      <c r="B3254" s="79"/>
      <c r="C3254" s="81"/>
    </row>
    <row r="3255" spans="1:3">
      <c r="A3255" s="134"/>
      <c r="B3255" s="79"/>
      <c r="C3255" s="81"/>
    </row>
    <row r="3256" spans="1:3">
      <c r="A3256" s="134"/>
      <c r="B3256" s="79"/>
      <c r="C3256" s="81"/>
    </row>
    <row r="3257" spans="1:3">
      <c r="A3257" s="134"/>
      <c r="B3257" s="79"/>
      <c r="C3257" s="81"/>
    </row>
    <row r="3258" spans="1:3">
      <c r="A3258" s="134"/>
      <c r="B3258" s="79"/>
      <c r="C3258" s="81"/>
    </row>
    <row r="3259" spans="1:3">
      <c r="A3259" s="134"/>
      <c r="B3259" s="79"/>
      <c r="C3259" s="81"/>
    </row>
    <row r="3260" spans="1:3">
      <c r="A3260" s="134"/>
      <c r="B3260" s="79"/>
      <c r="C3260" s="81"/>
    </row>
    <row r="3261" spans="1:3">
      <c r="A3261" s="134"/>
      <c r="B3261" s="79"/>
      <c r="C3261" s="81"/>
    </row>
    <row r="3262" spans="1:3">
      <c r="A3262" s="134"/>
      <c r="B3262" s="79"/>
      <c r="C3262" s="81"/>
    </row>
    <row r="3263" spans="1:3">
      <c r="A3263" s="134"/>
      <c r="B3263" s="79"/>
      <c r="C3263" s="81"/>
    </row>
    <row r="3264" spans="1:3">
      <c r="A3264" s="134"/>
      <c r="B3264" s="79"/>
      <c r="C3264" s="81"/>
    </row>
    <row r="3265" spans="1:3">
      <c r="A3265" s="134"/>
      <c r="B3265" s="79"/>
      <c r="C3265" s="81"/>
    </row>
    <row r="3266" spans="1:3">
      <c r="A3266" s="134"/>
      <c r="B3266" s="79"/>
      <c r="C3266" s="81"/>
    </row>
    <row r="3267" spans="1:3">
      <c r="A3267" s="134"/>
      <c r="B3267" s="79"/>
      <c r="C3267" s="81"/>
    </row>
    <row r="3268" spans="1:3">
      <c r="A3268" s="134"/>
      <c r="B3268" s="79"/>
      <c r="C3268" s="81"/>
    </row>
    <row r="3269" spans="1:3">
      <c r="A3269" s="134"/>
      <c r="B3269" s="79"/>
      <c r="C3269" s="81"/>
    </row>
    <row r="3270" spans="1:3">
      <c r="A3270" s="134"/>
      <c r="B3270" s="79"/>
      <c r="C3270" s="81"/>
    </row>
    <row r="3271" spans="1:3">
      <c r="A3271" s="134"/>
      <c r="B3271" s="79"/>
      <c r="C3271" s="81"/>
    </row>
    <row r="3272" spans="1:3">
      <c r="A3272" s="134"/>
      <c r="B3272" s="79"/>
      <c r="C3272" s="81"/>
    </row>
    <row r="3273" spans="1:3">
      <c r="A3273" s="134"/>
      <c r="B3273" s="79"/>
      <c r="C3273" s="81"/>
    </row>
    <row r="3274" spans="1:3">
      <c r="A3274" s="134"/>
      <c r="B3274" s="79"/>
      <c r="C3274" s="81"/>
    </row>
    <row r="3275" spans="1:3">
      <c r="A3275" s="134"/>
      <c r="B3275" s="79"/>
      <c r="C3275" s="81"/>
    </row>
    <row r="3276" spans="1:3">
      <c r="A3276" s="134"/>
      <c r="B3276" s="79"/>
      <c r="C3276" s="81"/>
    </row>
    <row r="3277" spans="1:3">
      <c r="A3277" s="134"/>
      <c r="B3277" s="79"/>
      <c r="C3277" s="81"/>
    </row>
    <row r="3278" spans="1:3">
      <c r="A3278" s="134"/>
      <c r="B3278" s="79"/>
      <c r="C3278" s="81"/>
    </row>
    <row r="3279" spans="1:3">
      <c r="A3279" s="134"/>
      <c r="B3279" s="79"/>
      <c r="C3279" s="81"/>
    </row>
    <row r="3280" spans="1:3">
      <c r="A3280" s="134"/>
      <c r="B3280" s="79"/>
      <c r="C3280" s="81"/>
    </row>
    <row r="3281" spans="1:3">
      <c r="A3281" s="134"/>
      <c r="B3281" s="79"/>
      <c r="C3281" s="81"/>
    </row>
    <row r="3282" spans="1:3">
      <c r="A3282" s="134"/>
      <c r="B3282" s="79"/>
      <c r="C3282" s="81"/>
    </row>
    <row r="3283" spans="1:3">
      <c r="A3283" s="134"/>
      <c r="B3283" s="79"/>
      <c r="C3283" s="81"/>
    </row>
    <row r="3284" spans="1:3">
      <c r="A3284" s="134"/>
      <c r="B3284" s="79"/>
      <c r="C3284" s="81"/>
    </row>
    <row r="3285" spans="1:3">
      <c r="A3285" s="134"/>
      <c r="B3285" s="79"/>
      <c r="C3285" s="81"/>
    </row>
    <row r="3286" spans="1:3">
      <c r="A3286" s="134"/>
      <c r="B3286" s="79"/>
      <c r="C3286" s="81"/>
    </row>
    <row r="3287" spans="1:3">
      <c r="A3287" s="134"/>
      <c r="B3287" s="79"/>
      <c r="C3287" s="81"/>
    </row>
    <row r="3288" spans="1:3">
      <c r="A3288" s="134"/>
      <c r="B3288" s="79"/>
      <c r="C3288" s="81"/>
    </row>
    <row r="3289" spans="1:3">
      <c r="A3289" s="134"/>
      <c r="B3289" s="79"/>
      <c r="C3289" s="81"/>
    </row>
    <row r="3290" spans="1:3">
      <c r="A3290" s="134"/>
      <c r="B3290" s="79"/>
      <c r="C3290" s="81"/>
    </row>
    <row r="3291" spans="1:3">
      <c r="A3291" s="134"/>
      <c r="B3291" s="79"/>
      <c r="C3291" s="81"/>
    </row>
    <row r="3292" spans="1:3">
      <c r="A3292" s="134"/>
      <c r="B3292" s="79"/>
      <c r="C3292" s="81"/>
    </row>
    <row r="3293" spans="1:3">
      <c r="A3293" s="134"/>
      <c r="B3293" s="79"/>
      <c r="C3293" s="81"/>
    </row>
    <row r="3294" spans="1:3">
      <c r="A3294" s="134"/>
      <c r="B3294" s="79"/>
      <c r="C3294" s="81"/>
    </row>
    <row r="3295" spans="1:3">
      <c r="A3295" s="134"/>
      <c r="B3295" s="79"/>
      <c r="C3295" s="81"/>
    </row>
    <row r="3296" spans="1:3">
      <c r="A3296" s="134"/>
      <c r="B3296" s="79"/>
      <c r="C3296" s="81"/>
    </row>
    <row r="3297" spans="1:3">
      <c r="A3297" s="134"/>
      <c r="B3297" s="79"/>
      <c r="C3297" s="81"/>
    </row>
    <row r="3298" spans="1:3">
      <c r="A3298" s="134"/>
      <c r="B3298" s="79"/>
      <c r="C3298" s="81"/>
    </row>
    <row r="3299" spans="1:3">
      <c r="A3299" s="134"/>
      <c r="B3299" s="79"/>
      <c r="C3299" s="81"/>
    </row>
    <row r="3300" spans="1:3">
      <c r="A3300" s="134"/>
      <c r="B3300" s="79"/>
      <c r="C3300" s="81"/>
    </row>
    <row r="3301" spans="1:3">
      <c r="A3301" s="134"/>
      <c r="B3301" s="79"/>
      <c r="C3301" s="81"/>
    </row>
    <row r="3302" spans="1:3">
      <c r="A3302" s="134"/>
      <c r="B3302" s="79"/>
      <c r="C3302" s="81"/>
    </row>
    <row r="3303" spans="1:3">
      <c r="A3303" s="134"/>
      <c r="B3303" s="79"/>
      <c r="C3303" s="81"/>
    </row>
    <row r="3304" spans="1:3">
      <c r="A3304" s="134"/>
      <c r="B3304" s="79"/>
      <c r="C3304" s="81"/>
    </row>
    <row r="3305" spans="1:3">
      <c r="A3305" s="134"/>
      <c r="B3305" s="79"/>
      <c r="C3305" s="81"/>
    </row>
    <row r="3306" spans="1:3">
      <c r="A3306" s="134"/>
      <c r="B3306" s="79"/>
      <c r="C3306" s="81"/>
    </row>
    <row r="3307" spans="1:3">
      <c r="A3307" s="134"/>
      <c r="B3307" s="79"/>
      <c r="C3307" s="81"/>
    </row>
    <row r="3308" spans="1:3">
      <c r="A3308" s="134"/>
      <c r="B3308" s="79"/>
      <c r="C3308" s="81"/>
    </row>
    <row r="3309" spans="1:3">
      <c r="A3309" s="134"/>
      <c r="B3309" s="79"/>
      <c r="C3309" s="81"/>
    </row>
    <row r="3310" spans="1:3">
      <c r="A3310" s="134"/>
      <c r="B3310" s="79"/>
      <c r="C3310" s="81"/>
    </row>
    <row r="3311" spans="1:3">
      <c r="A3311" s="134"/>
      <c r="B3311" s="79"/>
      <c r="C3311" s="81"/>
    </row>
    <row r="3312" spans="1:3">
      <c r="A3312" s="134"/>
      <c r="B3312" s="79"/>
      <c r="C3312" s="81"/>
    </row>
    <row r="3313" spans="1:3">
      <c r="A3313" s="134"/>
      <c r="B3313" s="79"/>
      <c r="C3313" s="81"/>
    </row>
    <row r="3314" spans="1:3">
      <c r="A3314" s="134"/>
      <c r="B3314" s="79"/>
      <c r="C3314" s="81"/>
    </row>
    <row r="3315" spans="1:3">
      <c r="A3315" s="134"/>
      <c r="B3315" s="79"/>
      <c r="C3315" s="81"/>
    </row>
    <row r="3316" spans="1:3">
      <c r="A3316" s="134"/>
      <c r="B3316" s="79"/>
      <c r="C3316" s="81"/>
    </row>
    <row r="3317" spans="1:3">
      <c r="A3317" s="134"/>
      <c r="B3317" s="79"/>
      <c r="C3317" s="81"/>
    </row>
    <row r="3318" spans="1:3">
      <c r="A3318" s="134"/>
      <c r="B3318" s="79"/>
      <c r="C3318" s="81"/>
    </row>
    <row r="3319" spans="1:3">
      <c r="A3319" s="134"/>
      <c r="B3319" s="79"/>
      <c r="C3319" s="81"/>
    </row>
    <row r="3320" spans="1:3">
      <c r="A3320" s="134"/>
      <c r="B3320" s="79"/>
      <c r="C3320" s="81"/>
    </row>
    <row r="3321" spans="1:3">
      <c r="A3321" s="134"/>
      <c r="B3321" s="79"/>
      <c r="C3321" s="81"/>
    </row>
    <row r="3322" spans="1:3">
      <c r="A3322" s="134"/>
      <c r="B3322" s="79"/>
      <c r="C3322" s="81"/>
    </row>
    <row r="3323" spans="1:3">
      <c r="A3323" s="134"/>
      <c r="B3323" s="79"/>
      <c r="C3323" s="81"/>
    </row>
    <row r="3324" spans="1:3">
      <c r="A3324" s="134"/>
      <c r="B3324" s="79"/>
      <c r="C3324" s="81"/>
    </row>
    <row r="3325" spans="1:3">
      <c r="A3325" s="134"/>
      <c r="B3325" s="79"/>
      <c r="C3325" s="81"/>
    </row>
    <row r="3326" spans="1:3">
      <c r="A3326" s="134"/>
      <c r="B3326" s="79"/>
      <c r="C3326" s="81"/>
    </row>
    <row r="3327" spans="1:3">
      <c r="A3327" s="134"/>
      <c r="B3327" s="79"/>
      <c r="C3327" s="81"/>
    </row>
    <row r="3328" spans="1:3">
      <c r="A3328" s="134"/>
      <c r="B3328" s="79"/>
      <c r="C3328" s="81"/>
    </row>
    <row r="3329" spans="1:3">
      <c r="A3329" s="134"/>
      <c r="B3329" s="79"/>
      <c r="C3329" s="81"/>
    </row>
    <row r="3330" spans="1:3">
      <c r="A3330" s="134"/>
      <c r="B3330" s="79"/>
      <c r="C3330" s="81"/>
    </row>
    <row r="3331" spans="1:3">
      <c r="A3331" s="134"/>
      <c r="B3331" s="79"/>
      <c r="C3331" s="81"/>
    </row>
    <row r="3332" spans="1:3">
      <c r="A3332" s="134"/>
      <c r="B3332" s="79"/>
      <c r="C3332" s="81"/>
    </row>
    <row r="3333" spans="1:3">
      <c r="A3333" s="134"/>
      <c r="B3333" s="79"/>
      <c r="C3333" s="81"/>
    </row>
    <row r="3334" spans="1:3">
      <c r="A3334" s="134"/>
      <c r="B3334" s="79"/>
      <c r="C3334" s="81"/>
    </row>
    <row r="3335" spans="1:3">
      <c r="A3335" s="134"/>
      <c r="B3335" s="79"/>
      <c r="C3335" s="81"/>
    </row>
    <row r="3336" spans="1:3">
      <c r="A3336" s="134"/>
      <c r="B3336" s="79"/>
      <c r="C3336" s="81"/>
    </row>
    <row r="3337" spans="1:3">
      <c r="A3337" s="134"/>
      <c r="B3337" s="79"/>
      <c r="C3337" s="81"/>
    </row>
    <row r="3338" spans="1:3">
      <c r="A3338" s="134"/>
      <c r="B3338" s="79"/>
      <c r="C3338" s="81"/>
    </row>
    <row r="3339" spans="1:3">
      <c r="A3339" s="134"/>
      <c r="B3339" s="79"/>
      <c r="C3339" s="81"/>
    </row>
    <row r="3340" spans="1:3">
      <c r="A3340" s="134"/>
      <c r="B3340" s="79"/>
      <c r="C3340" s="81"/>
    </row>
    <row r="3341" spans="1:3">
      <c r="A3341" s="134"/>
      <c r="B3341" s="79"/>
      <c r="C3341" s="81"/>
    </row>
    <row r="3342" spans="1:3">
      <c r="A3342" s="134"/>
      <c r="B3342" s="79"/>
      <c r="C3342" s="81"/>
    </row>
    <row r="3343" spans="1:3">
      <c r="A3343" s="134"/>
      <c r="B3343" s="79"/>
      <c r="C3343" s="81"/>
    </row>
    <row r="3344" spans="1:3">
      <c r="A3344" s="134"/>
      <c r="B3344" s="79"/>
      <c r="C3344" s="81"/>
    </row>
    <row r="3345" spans="1:3">
      <c r="A3345" s="134"/>
      <c r="B3345" s="79"/>
      <c r="C3345" s="81"/>
    </row>
    <row r="3346" spans="1:3">
      <c r="A3346" s="134"/>
      <c r="B3346" s="79"/>
      <c r="C3346" s="81"/>
    </row>
    <row r="3347" spans="1:3">
      <c r="A3347" s="134"/>
      <c r="B3347" s="79"/>
      <c r="C3347" s="81"/>
    </row>
    <row r="3348" spans="1:3">
      <c r="A3348" s="134"/>
      <c r="B3348" s="79"/>
      <c r="C3348" s="81"/>
    </row>
    <row r="3349" spans="1:3">
      <c r="A3349" s="134"/>
      <c r="B3349" s="79"/>
      <c r="C3349" s="81"/>
    </row>
    <row r="3350" spans="1:3">
      <c r="A3350" s="134"/>
      <c r="B3350" s="79"/>
      <c r="C3350" s="81"/>
    </row>
    <row r="3351" spans="1:3">
      <c r="A3351" s="134"/>
      <c r="B3351" s="79"/>
      <c r="C3351" s="81"/>
    </row>
    <row r="3352" spans="1:3">
      <c r="A3352" s="134"/>
      <c r="B3352" s="79"/>
      <c r="C3352" s="81"/>
    </row>
    <row r="3353" spans="1:3">
      <c r="A3353" s="134"/>
      <c r="B3353" s="79"/>
      <c r="C3353" s="81"/>
    </row>
    <row r="3354" spans="1:3">
      <c r="A3354" s="134"/>
      <c r="B3354" s="79"/>
      <c r="C3354" s="81"/>
    </row>
    <row r="3355" spans="1:3">
      <c r="A3355" s="134"/>
      <c r="B3355" s="79"/>
      <c r="C3355" s="81"/>
    </row>
    <row r="3356" spans="1:3">
      <c r="A3356" s="134"/>
      <c r="B3356" s="79"/>
      <c r="C3356" s="81"/>
    </row>
    <row r="3357" spans="1:3">
      <c r="A3357" s="134"/>
      <c r="B3357" s="79"/>
      <c r="C3357" s="81"/>
    </row>
    <row r="3358" spans="1:3">
      <c r="A3358" s="134"/>
      <c r="B3358" s="79"/>
      <c r="C3358" s="81"/>
    </row>
    <row r="3359" spans="1:3">
      <c r="A3359" s="134"/>
      <c r="B3359" s="79"/>
      <c r="C3359" s="81"/>
    </row>
    <row r="3360" spans="1:3">
      <c r="A3360" s="134"/>
      <c r="B3360" s="79"/>
      <c r="C3360" s="81"/>
    </row>
    <row r="3361" spans="1:3">
      <c r="A3361" s="134"/>
      <c r="B3361" s="79"/>
      <c r="C3361" s="81"/>
    </row>
    <row r="3362" spans="1:3">
      <c r="A3362" s="134"/>
      <c r="B3362" s="79"/>
      <c r="C3362" s="81"/>
    </row>
    <row r="3363" spans="1:3">
      <c r="A3363" s="134"/>
      <c r="B3363" s="79"/>
      <c r="C3363" s="81"/>
    </row>
    <row r="3364" spans="1:3">
      <c r="A3364" s="134"/>
      <c r="B3364" s="79"/>
      <c r="C3364" s="81"/>
    </row>
    <row r="3365" spans="1:3">
      <c r="A3365" s="134"/>
      <c r="B3365" s="79"/>
      <c r="C3365" s="81"/>
    </row>
    <row r="3366" spans="1:3">
      <c r="A3366" s="134"/>
      <c r="B3366" s="79"/>
      <c r="C3366" s="81"/>
    </row>
    <row r="3367" spans="1:3">
      <c r="A3367" s="134"/>
      <c r="B3367" s="79"/>
      <c r="C3367" s="81"/>
    </row>
    <row r="3368" spans="1:3">
      <c r="A3368" s="134"/>
      <c r="B3368" s="79"/>
      <c r="C3368" s="81"/>
    </row>
    <row r="3369" spans="1:3">
      <c r="A3369" s="134"/>
      <c r="B3369" s="79"/>
      <c r="C3369" s="81"/>
    </row>
    <row r="3370" spans="1:3">
      <c r="A3370" s="134"/>
      <c r="B3370" s="79"/>
      <c r="C3370" s="81"/>
    </row>
    <row r="3371" spans="1:3">
      <c r="A3371" s="134"/>
      <c r="B3371" s="79"/>
      <c r="C3371" s="81"/>
    </row>
    <row r="3372" spans="1:3">
      <c r="A3372" s="134"/>
      <c r="B3372" s="79"/>
      <c r="C3372" s="81"/>
    </row>
    <row r="3373" spans="1:3">
      <c r="A3373" s="134"/>
      <c r="B3373" s="79"/>
      <c r="C3373" s="81"/>
    </row>
    <row r="3374" spans="1:3">
      <c r="A3374" s="134"/>
      <c r="B3374" s="79"/>
      <c r="C3374" s="81"/>
    </row>
    <row r="3375" spans="1:3">
      <c r="A3375" s="134"/>
      <c r="B3375" s="79"/>
      <c r="C3375" s="81"/>
    </row>
    <row r="3376" spans="1:3">
      <c r="A3376" s="134"/>
      <c r="B3376" s="79"/>
      <c r="C3376" s="81"/>
    </row>
    <row r="3377" spans="1:3">
      <c r="A3377" s="134"/>
      <c r="B3377" s="79"/>
      <c r="C3377" s="81"/>
    </row>
    <row r="3378" spans="1:3">
      <c r="A3378" s="134"/>
      <c r="B3378" s="79"/>
      <c r="C3378" s="81"/>
    </row>
    <row r="3379" spans="1:3">
      <c r="A3379" s="134"/>
      <c r="B3379" s="79"/>
      <c r="C3379" s="81"/>
    </row>
    <row r="3380" spans="1:3">
      <c r="A3380" s="134"/>
      <c r="B3380" s="79"/>
      <c r="C3380" s="81"/>
    </row>
    <row r="3381" spans="1:3">
      <c r="A3381" s="134"/>
      <c r="B3381" s="79"/>
      <c r="C3381" s="81"/>
    </row>
    <row r="3382" spans="1:3">
      <c r="A3382" s="134"/>
      <c r="B3382" s="79"/>
      <c r="C3382" s="81"/>
    </row>
    <row r="3383" spans="1:3">
      <c r="A3383" s="134"/>
      <c r="B3383" s="79"/>
      <c r="C3383" s="81"/>
    </row>
    <row r="3384" spans="1:3">
      <c r="A3384" s="134"/>
      <c r="B3384" s="79"/>
      <c r="C3384" s="81"/>
    </row>
    <row r="3385" spans="1:3">
      <c r="A3385" s="134"/>
      <c r="B3385" s="79"/>
      <c r="C3385" s="81"/>
    </row>
    <row r="3386" spans="1:3">
      <c r="A3386" s="134"/>
      <c r="B3386" s="79"/>
      <c r="C3386" s="81"/>
    </row>
    <row r="3387" spans="1:3">
      <c r="A3387" s="134"/>
      <c r="B3387" s="79"/>
      <c r="C3387" s="81"/>
    </row>
    <row r="3388" spans="1:3">
      <c r="A3388" s="134"/>
      <c r="B3388" s="79"/>
      <c r="C3388" s="81"/>
    </row>
    <row r="3389" spans="1:3">
      <c r="A3389" s="134"/>
      <c r="B3389" s="79"/>
      <c r="C3389" s="81"/>
    </row>
    <row r="3390" spans="1:3">
      <c r="A3390" s="134"/>
      <c r="B3390" s="79"/>
      <c r="C3390" s="81"/>
    </row>
    <row r="3391" spans="1:3">
      <c r="A3391" s="134"/>
      <c r="B3391" s="79"/>
      <c r="C3391" s="81"/>
    </row>
    <row r="3392" spans="1:3">
      <c r="A3392" s="134"/>
      <c r="B3392" s="79"/>
      <c r="C3392" s="81"/>
    </row>
    <row r="3393" spans="1:3">
      <c r="A3393" s="134"/>
      <c r="B3393" s="79"/>
      <c r="C3393" s="81"/>
    </row>
    <row r="3394" spans="1:3">
      <c r="A3394" s="134"/>
      <c r="B3394" s="79"/>
      <c r="C3394" s="81"/>
    </row>
    <row r="3395" spans="1:3">
      <c r="A3395" s="134"/>
      <c r="B3395" s="79"/>
      <c r="C3395" s="81"/>
    </row>
    <row r="3396" spans="1:3">
      <c r="A3396" s="134"/>
      <c r="B3396" s="79"/>
      <c r="C3396" s="81"/>
    </row>
    <row r="3397" spans="1:3">
      <c r="A3397" s="134"/>
      <c r="B3397" s="79"/>
      <c r="C3397" s="81"/>
    </row>
    <row r="3398" spans="1:3">
      <c r="A3398" s="134"/>
      <c r="B3398" s="79"/>
      <c r="C3398" s="81"/>
    </row>
    <row r="3399" spans="1:3">
      <c r="A3399" s="134"/>
      <c r="B3399" s="79"/>
      <c r="C3399" s="81"/>
    </row>
    <row r="3400" spans="1:3">
      <c r="A3400" s="134"/>
      <c r="B3400" s="79"/>
      <c r="C3400" s="81"/>
    </row>
    <row r="3401" spans="1:3">
      <c r="A3401" s="134"/>
      <c r="B3401" s="79"/>
      <c r="C3401" s="81"/>
    </row>
    <row r="3402" spans="1:3">
      <c r="A3402" s="134"/>
      <c r="B3402" s="79"/>
      <c r="C3402" s="81"/>
    </row>
    <row r="3403" spans="1:3">
      <c r="A3403" s="134"/>
      <c r="B3403" s="79"/>
      <c r="C3403" s="81"/>
    </row>
    <row r="3404" spans="1:3">
      <c r="A3404" s="134"/>
      <c r="B3404" s="79"/>
      <c r="C3404" s="81"/>
    </row>
    <row r="3405" spans="1:3">
      <c r="A3405" s="134"/>
      <c r="B3405" s="79"/>
      <c r="C3405" s="81"/>
    </row>
    <row r="3406" spans="1:3">
      <c r="A3406" s="134"/>
      <c r="B3406" s="79"/>
      <c r="C3406" s="81"/>
    </row>
    <row r="3407" spans="1:3">
      <c r="A3407" s="134"/>
      <c r="B3407" s="79"/>
      <c r="C3407" s="81"/>
    </row>
    <row r="3408" spans="1:3">
      <c r="A3408" s="134"/>
      <c r="B3408" s="79"/>
      <c r="C3408" s="81"/>
    </row>
    <row r="3409" spans="1:3">
      <c r="A3409" s="134"/>
      <c r="B3409" s="79"/>
      <c r="C3409" s="81"/>
    </row>
    <row r="3410" spans="1:3">
      <c r="A3410" s="134"/>
      <c r="B3410" s="79"/>
      <c r="C3410" s="81"/>
    </row>
    <row r="3411" spans="1:3">
      <c r="A3411" s="134"/>
      <c r="B3411" s="79"/>
      <c r="C3411" s="81"/>
    </row>
    <row r="3412" spans="1:3">
      <c r="A3412" s="134"/>
      <c r="B3412" s="79"/>
      <c r="C3412" s="81"/>
    </row>
    <row r="3413" spans="1:3">
      <c r="A3413" s="134"/>
      <c r="B3413" s="79"/>
      <c r="C3413" s="81"/>
    </row>
    <row r="3414" spans="1:3">
      <c r="A3414" s="134"/>
      <c r="B3414" s="79"/>
      <c r="C3414" s="81"/>
    </row>
    <row r="3415" spans="1:3">
      <c r="A3415" s="134"/>
      <c r="B3415" s="79"/>
      <c r="C3415" s="81"/>
    </row>
    <row r="3416" spans="1:3">
      <c r="A3416" s="134"/>
      <c r="B3416" s="79"/>
      <c r="C3416" s="81"/>
    </row>
    <row r="3417" spans="1:3">
      <c r="A3417" s="134"/>
      <c r="B3417" s="79"/>
      <c r="C3417" s="81"/>
    </row>
    <row r="3418" spans="1:3">
      <c r="A3418" s="134"/>
      <c r="B3418" s="79"/>
      <c r="C3418" s="81"/>
    </row>
    <row r="3419" spans="1:3">
      <c r="A3419" s="134"/>
      <c r="B3419" s="79"/>
      <c r="C3419" s="81"/>
    </row>
    <row r="3420" spans="1:3">
      <c r="A3420" s="134"/>
      <c r="B3420" s="79"/>
      <c r="C3420" s="81"/>
    </row>
    <row r="3421" spans="1:3">
      <c r="A3421" s="134"/>
      <c r="B3421" s="79"/>
      <c r="C3421" s="81"/>
    </row>
    <row r="3422" spans="1:3">
      <c r="A3422" s="134"/>
      <c r="B3422" s="79"/>
      <c r="C3422" s="81"/>
    </row>
    <row r="3423" spans="1:3">
      <c r="A3423" s="134"/>
      <c r="B3423" s="79"/>
      <c r="C3423" s="81"/>
    </row>
    <row r="3424" spans="1:3">
      <c r="A3424" s="134"/>
      <c r="B3424" s="79"/>
      <c r="C3424" s="81"/>
    </row>
    <row r="3425" spans="1:3">
      <c r="A3425" s="134"/>
      <c r="B3425" s="79"/>
      <c r="C3425" s="81"/>
    </row>
    <row r="3426" spans="1:3">
      <c r="A3426" s="134"/>
      <c r="B3426" s="79"/>
      <c r="C3426" s="81"/>
    </row>
    <row r="3427" spans="1:3">
      <c r="A3427" s="134"/>
      <c r="B3427" s="79"/>
      <c r="C3427" s="81"/>
    </row>
    <row r="3428" spans="1:3">
      <c r="A3428" s="134"/>
      <c r="B3428" s="79"/>
      <c r="C3428" s="81"/>
    </row>
    <row r="3429" spans="1:3">
      <c r="A3429" s="134"/>
      <c r="B3429" s="79"/>
      <c r="C3429" s="81"/>
    </row>
    <row r="3430" spans="1:3">
      <c r="A3430" s="134"/>
      <c r="B3430" s="79"/>
      <c r="C3430" s="81"/>
    </row>
    <row r="3431" spans="1:3">
      <c r="A3431" s="134"/>
      <c r="B3431" s="79"/>
      <c r="C3431" s="81"/>
    </row>
    <row r="3432" spans="1:3">
      <c r="A3432" s="134"/>
      <c r="B3432" s="79"/>
      <c r="C3432" s="81"/>
    </row>
    <row r="3433" spans="1:3">
      <c r="A3433" s="134"/>
      <c r="B3433" s="79"/>
      <c r="C3433" s="81"/>
    </row>
    <row r="3434" spans="1:3">
      <c r="A3434" s="134"/>
      <c r="B3434" s="79"/>
      <c r="C3434" s="81"/>
    </row>
    <row r="3435" spans="1:3">
      <c r="A3435" s="134"/>
      <c r="B3435" s="79"/>
      <c r="C3435" s="81"/>
    </row>
    <row r="3436" spans="1:3">
      <c r="A3436" s="134"/>
      <c r="B3436" s="79"/>
      <c r="C3436" s="81"/>
    </row>
    <row r="3437" spans="1:3">
      <c r="A3437" s="134"/>
      <c r="B3437" s="79"/>
      <c r="C3437" s="81"/>
    </row>
    <row r="3438" spans="1:3">
      <c r="A3438" s="134"/>
      <c r="B3438" s="79"/>
      <c r="C3438" s="81"/>
    </row>
    <row r="3439" spans="1:3">
      <c r="A3439" s="134"/>
      <c r="B3439" s="79"/>
      <c r="C3439" s="81"/>
    </row>
    <row r="3440" spans="1:3">
      <c r="A3440" s="134"/>
      <c r="B3440" s="79"/>
      <c r="C3440" s="81"/>
    </row>
    <row r="3441" spans="1:3">
      <c r="A3441" s="134"/>
      <c r="B3441" s="79"/>
      <c r="C3441" s="81"/>
    </row>
    <row r="3442" spans="1:3">
      <c r="A3442" s="134"/>
      <c r="B3442" s="79"/>
      <c r="C3442" s="81"/>
    </row>
    <row r="3443" spans="1:3">
      <c r="A3443" s="134"/>
      <c r="B3443" s="79"/>
      <c r="C3443" s="81"/>
    </row>
    <row r="3444" spans="1:3">
      <c r="A3444" s="134"/>
      <c r="B3444" s="79"/>
      <c r="C3444" s="81"/>
    </row>
    <row r="3445" spans="1:3">
      <c r="A3445" s="134"/>
      <c r="B3445" s="79"/>
      <c r="C3445" s="81"/>
    </row>
    <row r="3446" spans="1:3">
      <c r="A3446" s="134"/>
      <c r="B3446" s="79"/>
      <c r="C3446" s="81"/>
    </row>
    <row r="3447" spans="1:3">
      <c r="A3447" s="134"/>
      <c r="B3447" s="79"/>
      <c r="C3447" s="81"/>
    </row>
    <row r="3448" spans="1:3">
      <c r="A3448" s="134"/>
      <c r="B3448" s="79"/>
      <c r="C3448" s="81"/>
    </row>
    <row r="3449" spans="1:3">
      <c r="A3449" s="134"/>
      <c r="B3449" s="79"/>
      <c r="C3449" s="81"/>
    </row>
    <row r="3450" spans="1:3">
      <c r="A3450" s="134"/>
      <c r="B3450" s="79"/>
      <c r="C3450" s="81"/>
    </row>
    <row r="3451" spans="1:3">
      <c r="A3451" s="134"/>
      <c r="B3451" s="79"/>
      <c r="C3451" s="81"/>
    </row>
    <row r="3452" spans="1:3">
      <c r="A3452" s="134"/>
      <c r="B3452" s="79"/>
      <c r="C3452" s="81"/>
    </row>
    <row r="3453" spans="1:3">
      <c r="A3453" s="134"/>
      <c r="B3453" s="79"/>
      <c r="C3453" s="81"/>
    </row>
    <row r="3454" spans="1:3">
      <c r="A3454" s="134"/>
      <c r="B3454" s="79"/>
      <c r="C3454" s="81"/>
    </row>
    <row r="3455" spans="1:3">
      <c r="A3455" s="134"/>
      <c r="B3455" s="79"/>
      <c r="C3455" s="81"/>
    </row>
    <row r="3456" spans="1:3">
      <c r="A3456" s="134"/>
      <c r="B3456" s="79"/>
      <c r="C3456" s="81"/>
    </row>
    <row r="3457" spans="1:3">
      <c r="A3457" s="134"/>
      <c r="B3457" s="79"/>
      <c r="C3457" s="81"/>
    </row>
    <row r="3458" spans="1:3">
      <c r="A3458" s="134"/>
      <c r="B3458" s="79"/>
      <c r="C3458" s="81"/>
    </row>
    <row r="3459" spans="1:3">
      <c r="A3459" s="134"/>
      <c r="B3459" s="79"/>
      <c r="C3459" s="81"/>
    </row>
    <row r="3460" spans="1:3">
      <c r="A3460" s="134"/>
      <c r="B3460" s="79"/>
      <c r="C3460" s="81"/>
    </row>
    <row r="3461" spans="1:3">
      <c r="A3461" s="134"/>
      <c r="B3461" s="79"/>
      <c r="C3461" s="81"/>
    </row>
    <row r="3462" spans="1:3">
      <c r="A3462" s="134"/>
      <c r="B3462" s="79"/>
      <c r="C3462" s="81"/>
    </row>
    <row r="3463" spans="1:3">
      <c r="A3463" s="134"/>
      <c r="B3463" s="79"/>
      <c r="C3463" s="81"/>
    </row>
    <row r="3464" spans="1:3">
      <c r="A3464" s="134"/>
      <c r="B3464" s="79"/>
      <c r="C3464" s="81"/>
    </row>
    <row r="3465" spans="1:3">
      <c r="A3465" s="134"/>
      <c r="B3465" s="79"/>
      <c r="C3465" s="81"/>
    </row>
    <row r="3466" spans="1:3">
      <c r="A3466" s="134"/>
      <c r="B3466" s="79"/>
      <c r="C3466" s="81"/>
    </row>
    <row r="3467" spans="1:3">
      <c r="A3467" s="134"/>
      <c r="B3467" s="79"/>
      <c r="C3467" s="81"/>
    </row>
    <row r="3468" spans="1:3">
      <c r="A3468" s="134"/>
      <c r="B3468" s="79"/>
      <c r="C3468" s="81"/>
    </row>
    <row r="3469" spans="1:3">
      <c r="A3469" s="134"/>
      <c r="B3469" s="79"/>
      <c r="C3469" s="81"/>
    </row>
    <row r="3470" spans="1:3">
      <c r="A3470" s="134"/>
      <c r="B3470" s="79"/>
      <c r="C3470" s="81"/>
    </row>
    <row r="3471" spans="1:3">
      <c r="A3471" s="134"/>
      <c r="B3471" s="79"/>
      <c r="C3471" s="81"/>
    </row>
    <row r="3472" spans="1:3">
      <c r="A3472" s="134"/>
      <c r="B3472" s="79"/>
      <c r="C3472" s="81"/>
    </row>
    <row r="3473" spans="1:3">
      <c r="A3473" s="134"/>
      <c r="B3473" s="79"/>
      <c r="C3473" s="81"/>
    </row>
    <row r="3474" spans="1:3">
      <c r="A3474" s="134"/>
      <c r="B3474" s="79"/>
      <c r="C3474" s="81"/>
    </row>
    <row r="3475" spans="1:3">
      <c r="A3475" s="134"/>
      <c r="B3475" s="79"/>
      <c r="C3475" s="81"/>
    </row>
    <row r="3476" spans="1:3">
      <c r="A3476" s="134"/>
      <c r="B3476" s="79"/>
      <c r="C3476" s="81"/>
    </row>
    <row r="3477" spans="1:3">
      <c r="A3477" s="134"/>
      <c r="B3477" s="79"/>
      <c r="C3477" s="81"/>
    </row>
    <row r="3478" spans="1:3">
      <c r="A3478" s="134"/>
      <c r="B3478" s="79"/>
      <c r="C3478" s="81"/>
    </row>
    <row r="3479" spans="1:3">
      <c r="A3479" s="134"/>
      <c r="B3479" s="79"/>
      <c r="C3479" s="81"/>
    </row>
    <row r="3480" spans="1:3">
      <c r="A3480" s="134"/>
      <c r="B3480" s="79"/>
      <c r="C3480" s="81"/>
    </row>
    <row r="3481" spans="1:3">
      <c r="A3481" s="134"/>
      <c r="B3481" s="79"/>
      <c r="C3481" s="81"/>
    </row>
    <row r="3482" spans="1:3">
      <c r="A3482" s="134"/>
      <c r="B3482" s="79"/>
      <c r="C3482" s="81"/>
    </row>
    <row r="3483" spans="1:3">
      <c r="A3483" s="134"/>
      <c r="B3483" s="79"/>
      <c r="C3483" s="81"/>
    </row>
    <row r="3484" spans="1:3">
      <c r="A3484" s="134"/>
      <c r="B3484" s="79"/>
      <c r="C3484" s="81"/>
    </row>
    <row r="3485" spans="1:3">
      <c r="A3485" s="134"/>
      <c r="B3485" s="79"/>
      <c r="C3485" s="81"/>
    </row>
    <row r="3486" spans="1:3">
      <c r="A3486" s="134"/>
      <c r="B3486" s="79"/>
      <c r="C3486" s="81"/>
    </row>
    <row r="3487" spans="1:3">
      <c r="A3487" s="134"/>
      <c r="B3487" s="79"/>
      <c r="C3487" s="81"/>
    </row>
    <row r="3488" spans="1:3">
      <c r="A3488" s="134"/>
      <c r="B3488" s="79"/>
      <c r="C3488" s="81"/>
    </row>
    <row r="3489" spans="1:3">
      <c r="A3489" s="134"/>
      <c r="B3489" s="79"/>
      <c r="C3489" s="81"/>
    </row>
    <row r="3490" spans="1:3">
      <c r="A3490" s="134"/>
      <c r="B3490" s="79"/>
      <c r="C3490" s="81"/>
    </row>
    <row r="3491" spans="1:3">
      <c r="A3491" s="134"/>
      <c r="B3491" s="79"/>
      <c r="C3491" s="81"/>
    </row>
    <row r="3492" spans="1:3">
      <c r="A3492" s="134"/>
      <c r="B3492" s="79"/>
      <c r="C3492" s="81"/>
    </row>
    <row r="3493" spans="1:3">
      <c r="A3493" s="134"/>
      <c r="B3493" s="79"/>
      <c r="C3493" s="81"/>
    </row>
    <row r="3494" spans="1:3">
      <c r="A3494" s="134"/>
      <c r="B3494" s="79"/>
      <c r="C3494" s="81"/>
    </row>
    <row r="3495" spans="1:3">
      <c r="A3495" s="134"/>
      <c r="B3495" s="79"/>
      <c r="C3495" s="81"/>
    </row>
    <row r="3496" spans="1:3">
      <c r="A3496" s="134"/>
      <c r="B3496" s="79"/>
      <c r="C3496" s="81"/>
    </row>
    <row r="3497" spans="1:3">
      <c r="A3497" s="134"/>
      <c r="B3497" s="79"/>
      <c r="C3497" s="81"/>
    </row>
    <row r="3498" spans="1:3">
      <c r="A3498" s="134"/>
      <c r="B3498" s="79"/>
      <c r="C3498" s="81"/>
    </row>
    <row r="3499" spans="1:3">
      <c r="A3499" s="134"/>
      <c r="B3499" s="79"/>
      <c r="C3499" s="81"/>
    </row>
    <row r="3500" spans="1:3">
      <c r="A3500" s="134"/>
      <c r="B3500" s="79"/>
      <c r="C3500" s="81"/>
    </row>
    <row r="3501" spans="1:3">
      <c r="A3501" s="134"/>
      <c r="B3501" s="79"/>
      <c r="C3501" s="81"/>
    </row>
    <row r="3502" spans="1:3">
      <c r="A3502" s="134"/>
      <c r="B3502" s="79"/>
      <c r="C3502" s="81"/>
    </row>
    <row r="3503" spans="1:3">
      <c r="A3503" s="134"/>
      <c r="B3503" s="79"/>
      <c r="C3503" s="81"/>
    </row>
    <row r="3504" spans="1:3">
      <c r="A3504" s="134"/>
      <c r="B3504" s="79"/>
      <c r="C3504" s="81"/>
    </row>
    <row r="3505" spans="1:3">
      <c r="A3505" s="134"/>
      <c r="B3505" s="79"/>
      <c r="C3505" s="81"/>
    </row>
    <row r="3506" spans="1:3">
      <c r="A3506" s="134"/>
      <c r="B3506" s="79"/>
      <c r="C3506" s="81"/>
    </row>
    <row r="3507" spans="1:3">
      <c r="A3507" s="134"/>
      <c r="B3507" s="79"/>
      <c r="C3507" s="81"/>
    </row>
    <row r="3508" spans="1:3">
      <c r="A3508" s="134"/>
      <c r="B3508" s="79"/>
      <c r="C3508" s="81"/>
    </row>
    <row r="3509" spans="1:3">
      <c r="A3509" s="134"/>
      <c r="B3509" s="79"/>
      <c r="C3509" s="81"/>
    </row>
    <row r="3510" spans="1:3">
      <c r="A3510" s="134"/>
      <c r="B3510" s="79"/>
      <c r="C3510" s="81"/>
    </row>
    <row r="3511" spans="1:3">
      <c r="A3511" s="134"/>
      <c r="B3511" s="79"/>
      <c r="C3511" s="81"/>
    </row>
    <row r="3512" spans="1:3">
      <c r="A3512" s="134"/>
      <c r="B3512" s="79"/>
      <c r="C3512" s="81"/>
    </row>
    <row r="3513" spans="1:3">
      <c r="A3513" s="134"/>
      <c r="B3513" s="79"/>
      <c r="C3513" s="81"/>
    </row>
    <row r="3514" spans="1:3">
      <c r="A3514" s="134"/>
      <c r="B3514" s="79"/>
      <c r="C3514" s="81"/>
    </row>
    <row r="3515" spans="1:3">
      <c r="A3515" s="134"/>
      <c r="B3515" s="79"/>
      <c r="C3515" s="81"/>
    </row>
    <row r="3516" spans="1:3">
      <c r="A3516" s="134"/>
      <c r="B3516" s="79"/>
      <c r="C3516" s="81"/>
    </row>
    <row r="3517" spans="1:3">
      <c r="A3517" s="134"/>
      <c r="B3517" s="79"/>
      <c r="C3517" s="81"/>
    </row>
    <row r="3518" spans="1:3">
      <c r="A3518" s="134"/>
      <c r="B3518" s="79"/>
      <c r="C3518" s="81"/>
    </row>
    <row r="3519" spans="1:3">
      <c r="A3519" s="134"/>
      <c r="B3519" s="79"/>
      <c r="C3519" s="81"/>
    </row>
    <row r="3520" spans="1:3">
      <c r="A3520" s="134"/>
      <c r="B3520" s="79"/>
      <c r="C3520" s="81"/>
    </row>
    <row r="3521" spans="1:3">
      <c r="A3521" s="134"/>
      <c r="B3521" s="79"/>
      <c r="C3521" s="81"/>
    </row>
    <row r="3522" spans="1:3">
      <c r="A3522" s="134"/>
      <c r="B3522" s="79"/>
      <c r="C3522" s="81"/>
    </row>
    <row r="3523" spans="1:3">
      <c r="A3523" s="134"/>
      <c r="B3523" s="79"/>
      <c r="C3523" s="81"/>
    </row>
    <row r="3524" spans="1:3">
      <c r="A3524" s="134"/>
      <c r="B3524" s="79"/>
      <c r="C3524" s="81"/>
    </row>
    <row r="3525" spans="1:3">
      <c r="A3525" s="134"/>
      <c r="B3525" s="79"/>
      <c r="C3525" s="81"/>
    </row>
    <row r="3526" spans="1:3">
      <c r="A3526" s="134"/>
      <c r="B3526" s="79"/>
      <c r="C3526" s="81"/>
    </row>
    <row r="3527" spans="1:3">
      <c r="A3527" s="134"/>
      <c r="B3527" s="79"/>
      <c r="C3527" s="81"/>
    </row>
    <row r="3528" spans="1:3">
      <c r="A3528" s="134"/>
      <c r="B3528" s="79"/>
      <c r="C3528" s="81"/>
    </row>
    <row r="3529" spans="1:3">
      <c r="A3529" s="134"/>
      <c r="B3529" s="79"/>
      <c r="C3529" s="81"/>
    </row>
    <row r="3530" spans="1:3">
      <c r="A3530" s="134"/>
      <c r="B3530" s="79"/>
      <c r="C3530" s="81"/>
    </row>
    <row r="3531" spans="1:3">
      <c r="A3531" s="134"/>
      <c r="B3531" s="79"/>
      <c r="C3531" s="81"/>
    </row>
    <row r="3532" spans="1:3">
      <c r="A3532" s="134"/>
      <c r="B3532" s="79"/>
      <c r="C3532" s="81"/>
    </row>
    <row r="3533" spans="1:3">
      <c r="A3533" s="134"/>
      <c r="B3533" s="79"/>
      <c r="C3533" s="81"/>
    </row>
    <row r="3534" spans="1:3">
      <c r="A3534" s="134"/>
      <c r="B3534" s="79"/>
      <c r="C3534" s="81"/>
    </row>
    <row r="3535" spans="1:3">
      <c r="A3535" s="134"/>
      <c r="B3535" s="79"/>
      <c r="C3535" s="81"/>
    </row>
    <row r="3536" spans="1:3">
      <c r="A3536" s="134"/>
      <c r="B3536" s="79"/>
      <c r="C3536" s="81"/>
    </row>
    <row r="3537" spans="1:3">
      <c r="A3537" s="134"/>
      <c r="B3537" s="79"/>
      <c r="C3537" s="81"/>
    </row>
    <row r="3538" spans="1:3">
      <c r="A3538" s="134"/>
      <c r="B3538" s="79"/>
      <c r="C3538" s="81"/>
    </row>
    <row r="3539" spans="1:3">
      <c r="A3539" s="134"/>
      <c r="B3539" s="79"/>
      <c r="C3539" s="81"/>
    </row>
    <row r="3540" spans="1:3">
      <c r="A3540" s="134"/>
      <c r="B3540" s="79"/>
      <c r="C3540" s="81"/>
    </row>
    <row r="3541" spans="1:3">
      <c r="A3541" s="134"/>
      <c r="B3541" s="79"/>
      <c r="C3541" s="81"/>
    </row>
    <row r="3542" spans="1:3">
      <c r="A3542" s="134"/>
      <c r="B3542" s="79"/>
      <c r="C3542" s="81"/>
    </row>
    <row r="3543" spans="1:3">
      <c r="A3543" s="134"/>
      <c r="B3543" s="79"/>
      <c r="C3543" s="81"/>
    </row>
    <row r="3544" spans="1:3">
      <c r="A3544" s="134"/>
      <c r="B3544" s="79"/>
      <c r="C3544" s="81"/>
    </row>
    <row r="3545" spans="1:3">
      <c r="A3545" s="134"/>
      <c r="B3545" s="79"/>
      <c r="C3545" s="81"/>
    </row>
    <row r="3546" spans="1:3">
      <c r="A3546" s="134"/>
      <c r="B3546" s="79"/>
      <c r="C3546" s="81"/>
    </row>
    <row r="3547" spans="1:3">
      <c r="A3547" s="134"/>
      <c r="B3547" s="79"/>
      <c r="C3547" s="81"/>
    </row>
    <row r="3548" spans="1:3">
      <c r="A3548" s="134"/>
      <c r="B3548" s="79"/>
      <c r="C3548" s="81"/>
    </row>
    <row r="3549" spans="1:3">
      <c r="A3549" s="134"/>
      <c r="B3549" s="79"/>
      <c r="C3549" s="81"/>
    </row>
    <row r="3550" spans="1:3">
      <c r="A3550" s="134"/>
      <c r="B3550" s="79"/>
      <c r="C3550" s="81"/>
    </row>
    <row r="3551" spans="1:3">
      <c r="A3551" s="134"/>
      <c r="B3551" s="79"/>
      <c r="C3551" s="81"/>
    </row>
    <row r="3552" spans="1:3">
      <c r="A3552" s="134"/>
      <c r="B3552" s="79"/>
      <c r="C3552" s="81"/>
    </row>
    <row r="3553" spans="1:3">
      <c r="A3553" s="134"/>
      <c r="B3553" s="79"/>
      <c r="C3553" s="81"/>
    </row>
    <row r="3554" spans="1:3">
      <c r="A3554" s="134"/>
      <c r="B3554" s="79"/>
      <c r="C3554" s="81"/>
    </row>
    <row r="3555" spans="1:3">
      <c r="A3555" s="134"/>
      <c r="B3555" s="79"/>
      <c r="C3555" s="81"/>
    </row>
    <row r="3556" spans="1:3">
      <c r="A3556" s="134"/>
      <c r="B3556" s="79"/>
      <c r="C3556" s="81"/>
    </row>
    <row r="3557" spans="1:3">
      <c r="A3557" s="134"/>
      <c r="B3557" s="79"/>
      <c r="C3557" s="81"/>
    </row>
    <row r="3558" spans="1:3">
      <c r="A3558" s="134"/>
      <c r="B3558" s="79"/>
      <c r="C3558" s="81"/>
    </row>
    <row r="3559" spans="1:3">
      <c r="A3559" s="134"/>
      <c r="B3559" s="79"/>
      <c r="C3559" s="81"/>
    </row>
    <row r="3560" spans="1:3">
      <c r="A3560" s="134"/>
      <c r="B3560" s="79"/>
      <c r="C3560" s="81"/>
    </row>
    <row r="3561" spans="1:3">
      <c r="A3561" s="134"/>
      <c r="B3561" s="79"/>
      <c r="C3561" s="81"/>
    </row>
    <row r="3562" spans="1:3">
      <c r="A3562" s="134"/>
      <c r="B3562" s="79"/>
      <c r="C3562" s="81"/>
    </row>
    <row r="3563" spans="1:3">
      <c r="A3563" s="134"/>
      <c r="B3563" s="79"/>
      <c r="C3563" s="81"/>
    </row>
    <row r="3564" spans="1:3">
      <c r="A3564" s="134"/>
      <c r="B3564" s="79"/>
      <c r="C3564" s="81"/>
    </row>
    <row r="3565" spans="1:3">
      <c r="A3565" s="134"/>
      <c r="B3565" s="79"/>
      <c r="C3565" s="81"/>
    </row>
    <row r="3566" spans="1:3">
      <c r="A3566" s="134"/>
      <c r="B3566" s="79"/>
      <c r="C3566" s="81"/>
    </row>
    <row r="3567" spans="1:3">
      <c r="A3567" s="134"/>
      <c r="B3567" s="79"/>
      <c r="C3567" s="81"/>
    </row>
    <row r="3568" spans="1:3">
      <c r="A3568" s="134"/>
      <c r="B3568" s="79"/>
      <c r="C3568" s="81"/>
    </row>
    <row r="3569" spans="1:3">
      <c r="A3569" s="134"/>
      <c r="B3569" s="79"/>
      <c r="C3569" s="81"/>
    </row>
    <row r="3570" spans="1:3">
      <c r="A3570" s="134"/>
      <c r="B3570" s="79"/>
      <c r="C3570" s="81"/>
    </row>
    <row r="3571" spans="1:3">
      <c r="A3571" s="134"/>
      <c r="B3571" s="79"/>
      <c r="C3571" s="81"/>
    </row>
    <row r="3572" spans="1:3">
      <c r="A3572" s="134"/>
      <c r="B3572" s="79"/>
      <c r="C3572" s="81"/>
    </row>
    <row r="3573" spans="1:3">
      <c r="A3573" s="134"/>
      <c r="B3573" s="79"/>
      <c r="C3573" s="81"/>
    </row>
    <row r="3574" spans="1:3">
      <c r="A3574" s="134"/>
      <c r="B3574" s="79"/>
      <c r="C3574" s="81"/>
    </row>
    <row r="3575" spans="1:3">
      <c r="A3575" s="134"/>
      <c r="B3575" s="79"/>
      <c r="C3575" s="81"/>
    </row>
    <row r="3576" spans="1:3">
      <c r="A3576" s="134"/>
      <c r="B3576" s="79"/>
      <c r="C3576" s="81"/>
    </row>
    <row r="3577" spans="1:3">
      <c r="A3577" s="134"/>
      <c r="B3577" s="79"/>
      <c r="C3577" s="81"/>
    </row>
    <row r="3578" spans="1:3">
      <c r="A3578" s="134"/>
      <c r="B3578" s="79"/>
      <c r="C3578" s="81"/>
    </row>
    <row r="3579" spans="1:3">
      <c r="A3579" s="134"/>
      <c r="B3579" s="79"/>
      <c r="C3579" s="81"/>
    </row>
    <row r="3580" spans="1:3">
      <c r="A3580" s="134"/>
      <c r="B3580" s="79"/>
      <c r="C3580" s="81"/>
    </row>
    <row r="3581" spans="1:3">
      <c r="A3581" s="134"/>
      <c r="B3581" s="79"/>
      <c r="C3581" s="81"/>
    </row>
    <row r="3582" spans="1:3">
      <c r="A3582" s="134"/>
      <c r="B3582" s="79"/>
      <c r="C3582" s="81"/>
    </row>
    <row r="3583" spans="1:3">
      <c r="A3583" s="134"/>
      <c r="B3583" s="79"/>
      <c r="C3583" s="81"/>
    </row>
    <row r="3584" spans="1:3">
      <c r="A3584" s="134"/>
      <c r="B3584" s="79"/>
      <c r="C3584" s="81"/>
    </row>
    <row r="3585" spans="1:3">
      <c r="A3585" s="134"/>
      <c r="B3585" s="79"/>
      <c r="C3585" s="81"/>
    </row>
    <row r="3586" spans="1:3">
      <c r="A3586" s="134"/>
      <c r="B3586" s="79"/>
      <c r="C3586" s="81"/>
    </row>
    <row r="3587" spans="1:3">
      <c r="A3587" s="134"/>
      <c r="B3587" s="79"/>
      <c r="C3587" s="81"/>
    </row>
    <row r="3588" spans="1:3">
      <c r="A3588" s="134"/>
      <c r="B3588" s="79"/>
      <c r="C3588" s="81"/>
    </row>
    <row r="3589" spans="1:3">
      <c r="A3589" s="134"/>
      <c r="B3589" s="79"/>
      <c r="C3589" s="81"/>
    </row>
    <row r="3590" spans="1:3">
      <c r="A3590" s="134"/>
      <c r="B3590" s="79"/>
      <c r="C3590" s="81"/>
    </row>
    <row r="3591" spans="1:3">
      <c r="A3591" s="134"/>
      <c r="B3591" s="79"/>
      <c r="C3591" s="81"/>
    </row>
    <row r="3592" spans="1:3">
      <c r="A3592" s="134"/>
      <c r="B3592" s="79"/>
      <c r="C3592" s="81"/>
    </row>
    <row r="3593" spans="1:3">
      <c r="A3593" s="134"/>
      <c r="B3593" s="79"/>
      <c r="C3593" s="81"/>
    </row>
    <row r="3594" spans="1:3">
      <c r="A3594" s="134"/>
      <c r="B3594" s="79"/>
      <c r="C3594" s="81"/>
    </row>
    <row r="3595" spans="1:3">
      <c r="A3595" s="134"/>
      <c r="B3595" s="79"/>
      <c r="C3595" s="81"/>
    </row>
    <row r="3596" spans="1:3">
      <c r="A3596" s="134"/>
      <c r="B3596" s="79"/>
      <c r="C3596" s="81"/>
    </row>
    <row r="3597" spans="1:3">
      <c r="A3597" s="134"/>
      <c r="B3597" s="79"/>
      <c r="C3597" s="81"/>
    </row>
    <row r="3598" spans="1:3">
      <c r="A3598" s="134"/>
      <c r="B3598" s="79"/>
      <c r="C3598" s="81"/>
    </row>
    <row r="3599" spans="1:3">
      <c r="A3599" s="134"/>
      <c r="B3599" s="79"/>
      <c r="C3599" s="81"/>
    </row>
    <row r="3600" spans="1:3">
      <c r="A3600" s="134"/>
      <c r="B3600" s="79"/>
      <c r="C3600" s="81"/>
    </row>
    <row r="3601" spans="1:3">
      <c r="A3601" s="134"/>
      <c r="B3601" s="79"/>
      <c r="C3601" s="81"/>
    </row>
    <row r="3602" spans="1:3">
      <c r="A3602" s="134"/>
      <c r="B3602" s="79"/>
      <c r="C3602" s="81"/>
    </row>
    <row r="3603" spans="1:3">
      <c r="A3603" s="134"/>
      <c r="B3603" s="79"/>
      <c r="C3603" s="81"/>
    </row>
    <row r="3604" spans="1:3">
      <c r="A3604" s="134"/>
      <c r="B3604" s="79"/>
      <c r="C3604" s="81"/>
    </row>
    <row r="3605" spans="1:3">
      <c r="A3605" s="134"/>
      <c r="B3605" s="79"/>
      <c r="C3605" s="81"/>
    </row>
    <row r="3606" spans="1:3">
      <c r="A3606" s="134"/>
      <c r="B3606" s="79"/>
      <c r="C3606" s="81"/>
    </row>
    <row r="3607" spans="1:3">
      <c r="A3607" s="134"/>
      <c r="B3607" s="79"/>
      <c r="C3607" s="81"/>
    </row>
    <row r="3608" spans="1:3">
      <c r="A3608" s="134"/>
      <c r="B3608" s="79"/>
      <c r="C3608" s="81"/>
    </row>
    <row r="3609" spans="1:3">
      <c r="A3609" s="134"/>
      <c r="B3609" s="79"/>
      <c r="C3609" s="81"/>
    </row>
    <row r="3610" spans="1:3">
      <c r="A3610" s="134"/>
      <c r="B3610" s="79"/>
      <c r="C3610" s="81"/>
    </row>
    <row r="3611" spans="1:3">
      <c r="A3611" s="134"/>
      <c r="B3611" s="79"/>
      <c r="C3611" s="81"/>
    </row>
    <row r="3612" spans="1:3">
      <c r="A3612" s="134"/>
      <c r="B3612" s="79"/>
      <c r="C3612" s="81"/>
    </row>
    <row r="3613" spans="1:3">
      <c r="A3613" s="134"/>
      <c r="B3613" s="79"/>
      <c r="C3613" s="81"/>
    </row>
    <row r="3614" spans="1:3">
      <c r="A3614" s="134"/>
      <c r="B3614" s="79"/>
      <c r="C3614" s="81"/>
    </row>
    <row r="3615" spans="1:3">
      <c r="A3615" s="134"/>
      <c r="B3615" s="79"/>
      <c r="C3615" s="81"/>
    </row>
    <row r="3616" spans="1:3">
      <c r="A3616" s="134"/>
      <c r="B3616" s="79"/>
      <c r="C3616" s="81"/>
    </row>
    <row r="3617" spans="1:3">
      <c r="A3617" s="134"/>
      <c r="B3617" s="79"/>
      <c r="C3617" s="81"/>
    </row>
    <row r="3618" spans="1:3">
      <c r="A3618" s="134"/>
      <c r="B3618" s="79"/>
      <c r="C3618" s="81"/>
    </row>
    <row r="3619" spans="1:3">
      <c r="A3619" s="134"/>
      <c r="B3619" s="79"/>
      <c r="C3619" s="81"/>
    </row>
    <row r="3620" spans="1:3">
      <c r="A3620" s="134"/>
      <c r="B3620" s="79"/>
      <c r="C3620" s="81"/>
    </row>
    <row r="3621" spans="1:3">
      <c r="A3621" s="134"/>
      <c r="B3621" s="79"/>
      <c r="C3621" s="81"/>
    </row>
    <row r="3622" spans="1:3">
      <c r="A3622" s="134"/>
      <c r="B3622" s="79"/>
      <c r="C3622" s="81"/>
    </row>
    <row r="3623" spans="1:3">
      <c r="A3623" s="134"/>
      <c r="B3623" s="79"/>
      <c r="C3623" s="81"/>
    </row>
    <row r="3624" spans="1:3">
      <c r="A3624" s="134"/>
      <c r="B3624" s="79"/>
      <c r="C3624" s="81"/>
    </row>
    <row r="3625" spans="1:3">
      <c r="A3625" s="134"/>
      <c r="B3625" s="79"/>
      <c r="C3625" s="81"/>
    </row>
    <row r="3626" spans="1:3">
      <c r="A3626" s="134"/>
      <c r="B3626" s="79"/>
      <c r="C3626" s="81"/>
    </row>
    <row r="3627" spans="1:3">
      <c r="A3627" s="134"/>
      <c r="B3627" s="79"/>
      <c r="C3627" s="81"/>
    </row>
    <row r="3628" spans="1:3">
      <c r="A3628" s="134"/>
      <c r="B3628" s="79"/>
      <c r="C3628" s="81"/>
    </row>
    <row r="3629" spans="1:3">
      <c r="A3629" s="134"/>
      <c r="B3629" s="79"/>
      <c r="C3629" s="81"/>
    </row>
    <row r="3630" spans="1:3">
      <c r="A3630" s="134"/>
      <c r="B3630" s="79"/>
      <c r="C3630" s="81"/>
    </row>
    <row r="3631" spans="1:3">
      <c r="A3631" s="134"/>
      <c r="B3631" s="79"/>
      <c r="C3631" s="81"/>
    </row>
    <row r="3632" spans="1:3">
      <c r="A3632" s="134"/>
      <c r="B3632" s="79"/>
      <c r="C3632" s="81"/>
    </row>
    <row r="3633" spans="1:3">
      <c r="A3633" s="134"/>
      <c r="B3633" s="79"/>
      <c r="C3633" s="81"/>
    </row>
    <row r="3634" spans="1:3">
      <c r="A3634" s="134"/>
      <c r="B3634" s="79"/>
      <c r="C3634" s="81"/>
    </row>
    <row r="3635" spans="1:3">
      <c r="A3635" s="134"/>
      <c r="B3635" s="79"/>
      <c r="C3635" s="81"/>
    </row>
    <row r="3636" spans="1:3">
      <c r="A3636" s="134"/>
      <c r="B3636" s="79"/>
      <c r="C3636" s="81"/>
    </row>
    <row r="3637" spans="1:3">
      <c r="A3637" s="134"/>
      <c r="B3637" s="79"/>
      <c r="C3637" s="81"/>
    </row>
    <row r="3638" spans="1:3">
      <c r="A3638" s="134"/>
      <c r="B3638" s="79"/>
      <c r="C3638" s="81"/>
    </row>
    <row r="3639" spans="1:3">
      <c r="A3639" s="134"/>
      <c r="B3639" s="79"/>
      <c r="C3639" s="81"/>
    </row>
    <row r="3640" spans="1:3">
      <c r="A3640" s="134"/>
      <c r="B3640" s="79"/>
      <c r="C3640" s="81"/>
    </row>
    <row r="3641" spans="1:3">
      <c r="A3641" s="134"/>
      <c r="B3641" s="79"/>
      <c r="C3641" s="81"/>
    </row>
    <row r="3642" spans="1:3">
      <c r="A3642" s="134"/>
      <c r="B3642" s="79"/>
      <c r="C3642" s="81"/>
    </row>
    <row r="3643" spans="1:3">
      <c r="A3643" s="134"/>
      <c r="B3643" s="79"/>
      <c r="C3643" s="81"/>
    </row>
    <row r="3644" spans="1:3">
      <c r="A3644" s="134"/>
      <c r="B3644" s="79"/>
      <c r="C3644" s="81"/>
    </row>
    <row r="3645" spans="1:3">
      <c r="A3645" s="134"/>
      <c r="B3645" s="79"/>
      <c r="C3645" s="81"/>
    </row>
    <row r="3646" spans="1:3">
      <c r="A3646" s="134"/>
      <c r="B3646" s="79"/>
      <c r="C3646" s="81"/>
    </row>
    <row r="3647" spans="1:3">
      <c r="A3647" s="134"/>
      <c r="B3647" s="79"/>
      <c r="C3647" s="81"/>
    </row>
    <row r="3648" spans="1:3">
      <c r="A3648" s="134"/>
      <c r="B3648" s="79"/>
      <c r="C3648" s="81"/>
    </row>
    <row r="3649" spans="1:3">
      <c r="A3649" s="134"/>
      <c r="B3649" s="79"/>
      <c r="C3649" s="81"/>
    </row>
    <row r="3650" spans="1:3">
      <c r="A3650" s="134"/>
      <c r="B3650" s="79"/>
      <c r="C3650" s="81"/>
    </row>
    <row r="3651" spans="1:3">
      <c r="A3651" s="134"/>
      <c r="B3651" s="79"/>
      <c r="C3651" s="81"/>
    </row>
    <row r="3652" spans="1:3">
      <c r="A3652" s="134"/>
      <c r="B3652" s="79"/>
      <c r="C3652" s="81"/>
    </row>
    <row r="3653" spans="1:3">
      <c r="A3653" s="134"/>
      <c r="B3653" s="79"/>
      <c r="C3653" s="81"/>
    </row>
    <row r="3654" spans="1:3">
      <c r="A3654" s="134"/>
      <c r="B3654" s="79"/>
      <c r="C3654" s="81"/>
    </row>
    <row r="3655" spans="1:3">
      <c r="A3655" s="134"/>
      <c r="B3655" s="79"/>
      <c r="C3655" s="81"/>
    </row>
    <row r="3656" spans="1:3">
      <c r="A3656" s="134"/>
      <c r="B3656" s="79"/>
      <c r="C3656" s="81"/>
    </row>
    <row r="3657" spans="1:3">
      <c r="A3657" s="134"/>
      <c r="B3657" s="79"/>
      <c r="C3657" s="81"/>
    </row>
    <row r="3658" spans="1:3">
      <c r="A3658" s="134"/>
      <c r="B3658" s="79"/>
      <c r="C3658" s="81"/>
    </row>
    <row r="3659" spans="1:3">
      <c r="A3659" s="134"/>
      <c r="B3659" s="79"/>
      <c r="C3659" s="81"/>
    </row>
    <row r="3660" spans="1:3">
      <c r="A3660" s="134"/>
      <c r="B3660" s="79"/>
      <c r="C3660" s="81"/>
    </row>
    <row r="3661" spans="1:3">
      <c r="A3661" s="134"/>
      <c r="B3661" s="79"/>
      <c r="C3661" s="81"/>
    </row>
    <row r="3662" spans="1:3">
      <c r="A3662" s="134"/>
      <c r="B3662" s="79"/>
      <c r="C3662" s="81"/>
    </row>
    <row r="3663" spans="1:3">
      <c r="A3663" s="134"/>
      <c r="B3663" s="79"/>
      <c r="C3663" s="81"/>
    </row>
    <row r="3664" spans="1:3">
      <c r="A3664" s="134"/>
      <c r="B3664" s="79"/>
      <c r="C3664" s="81"/>
    </row>
    <row r="3665" spans="1:3">
      <c r="A3665" s="134"/>
      <c r="B3665" s="79"/>
      <c r="C3665" s="81"/>
    </row>
    <row r="3666" spans="1:3">
      <c r="A3666" s="134"/>
      <c r="B3666" s="79"/>
      <c r="C3666" s="81"/>
    </row>
    <row r="3667" spans="1:3">
      <c r="A3667" s="134"/>
      <c r="B3667" s="79"/>
      <c r="C3667" s="81"/>
    </row>
    <row r="3668" spans="1:3">
      <c r="A3668" s="134"/>
      <c r="B3668" s="79"/>
      <c r="C3668" s="81"/>
    </row>
    <row r="3669" spans="1:3">
      <c r="A3669" s="134"/>
      <c r="B3669" s="79"/>
      <c r="C3669" s="81"/>
    </row>
    <row r="3670" spans="1:3">
      <c r="A3670" s="134"/>
      <c r="B3670" s="79"/>
      <c r="C3670" s="81"/>
    </row>
    <row r="3671" spans="1:3">
      <c r="A3671" s="134"/>
      <c r="B3671" s="79"/>
      <c r="C3671" s="81"/>
    </row>
    <row r="3672" spans="1:3">
      <c r="A3672" s="134"/>
      <c r="B3672" s="79"/>
      <c r="C3672" s="81"/>
    </row>
    <row r="3673" spans="1:3">
      <c r="A3673" s="134"/>
      <c r="B3673" s="79"/>
      <c r="C3673" s="81"/>
    </row>
    <row r="3674" spans="1:3">
      <c r="A3674" s="134"/>
      <c r="B3674" s="79"/>
      <c r="C3674" s="81"/>
    </row>
    <row r="3675" spans="1:3">
      <c r="A3675" s="134"/>
      <c r="B3675" s="79"/>
      <c r="C3675" s="81"/>
    </row>
    <row r="3676" spans="1:3">
      <c r="A3676" s="134"/>
      <c r="B3676" s="79"/>
      <c r="C3676" s="81"/>
    </row>
    <row r="3677" spans="1:3">
      <c r="A3677" s="134"/>
      <c r="B3677" s="79"/>
      <c r="C3677" s="81"/>
    </row>
    <row r="3678" spans="1:3">
      <c r="A3678" s="134"/>
      <c r="B3678" s="79"/>
      <c r="C3678" s="81"/>
    </row>
    <row r="3679" spans="1:3">
      <c r="A3679" s="134"/>
      <c r="B3679" s="79"/>
      <c r="C3679" s="81"/>
    </row>
    <row r="3680" spans="1:3">
      <c r="A3680" s="134"/>
      <c r="B3680" s="79"/>
      <c r="C3680" s="81"/>
    </row>
    <row r="3681" spans="1:3">
      <c r="A3681" s="134"/>
      <c r="B3681" s="79"/>
      <c r="C3681" s="81"/>
    </row>
    <row r="3682" spans="1:3">
      <c r="A3682" s="134"/>
      <c r="B3682" s="79"/>
      <c r="C3682" s="81"/>
    </row>
    <row r="3683" spans="1:3">
      <c r="A3683" s="134"/>
      <c r="B3683" s="79"/>
      <c r="C3683" s="81"/>
    </row>
    <row r="3684" spans="1:3">
      <c r="A3684" s="134"/>
      <c r="B3684" s="79"/>
      <c r="C3684" s="81"/>
    </row>
    <row r="3685" spans="1:3">
      <c r="A3685" s="134"/>
      <c r="B3685" s="79"/>
      <c r="C3685" s="81"/>
    </row>
    <row r="3686" spans="1:3">
      <c r="A3686" s="134"/>
      <c r="B3686" s="79"/>
      <c r="C3686" s="81"/>
    </row>
    <row r="3687" spans="1:3">
      <c r="A3687" s="134"/>
      <c r="B3687" s="79"/>
      <c r="C3687" s="81"/>
    </row>
    <row r="3688" spans="1:3">
      <c r="A3688" s="134"/>
      <c r="B3688" s="79"/>
      <c r="C3688" s="81"/>
    </row>
    <row r="3689" spans="1:3">
      <c r="A3689" s="134"/>
      <c r="B3689" s="79"/>
      <c r="C3689" s="81"/>
    </row>
    <row r="3690" spans="1:3">
      <c r="A3690" s="134"/>
      <c r="B3690" s="79"/>
      <c r="C3690" s="81"/>
    </row>
    <row r="3691" spans="1:3">
      <c r="A3691" s="134"/>
      <c r="B3691" s="79"/>
      <c r="C3691" s="81"/>
    </row>
    <row r="3692" spans="1:3">
      <c r="A3692" s="134"/>
      <c r="B3692" s="79"/>
      <c r="C3692" s="81"/>
    </row>
    <row r="3693" spans="1:3">
      <c r="A3693" s="134"/>
      <c r="B3693" s="79"/>
      <c r="C3693" s="81"/>
    </row>
    <row r="3694" spans="1:3">
      <c r="A3694" s="134"/>
      <c r="B3694" s="79"/>
      <c r="C3694" s="81"/>
    </row>
    <row r="3695" spans="1:3">
      <c r="A3695" s="134"/>
      <c r="B3695" s="79"/>
      <c r="C3695" s="81"/>
    </row>
    <row r="3696" spans="1:3">
      <c r="A3696" s="134"/>
      <c r="B3696" s="79"/>
      <c r="C3696" s="81"/>
    </row>
    <row r="3697" spans="1:3">
      <c r="A3697" s="134"/>
      <c r="B3697" s="79"/>
      <c r="C3697" s="81"/>
    </row>
    <row r="3698" spans="1:3">
      <c r="A3698" s="134"/>
      <c r="B3698" s="79"/>
      <c r="C3698" s="81"/>
    </row>
    <row r="3699" spans="1:3">
      <c r="A3699" s="134"/>
      <c r="B3699" s="79"/>
      <c r="C3699" s="81"/>
    </row>
    <row r="3700" spans="1:3">
      <c r="A3700" s="134"/>
      <c r="B3700" s="79"/>
      <c r="C3700" s="81"/>
    </row>
    <row r="3701" spans="1:3">
      <c r="A3701" s="134"/>
      <c r="B3701" s="79"/>
      <c r="C3701" s="81"/>
    </row>
    <row r="3702" spans="1:3">
      <c r="A3702" s="134"/>
      <c r="B3702" s="79"/>
      <c r="C3702" s="81"/>
    </row>
    <row r="3703" spans="1:3">
      <c r="A3703" s="134"/>
      <c r="B3703" s="79"/>
      <c r="C3703" s="81"/>
    </row>
    <row r="3704" spans="1:3">
      <c r="A3704" s="134"/>
      <c r="B3704" s="79"/>
      <c r="C3704" s="81"/>
    </row>
    <row r="3705" spans="1:3">
      <c r="A3705" s="134"/>
      <c r="B3705" s="79"/>
      <c r="C3705" s="81"/>
    </row>
    <row r="3706" spans="1:3">
      <c r="A3706" s="134"/>
      <c r="B3706" s="79"/>
      <c r="C3706" s="81"/>
    </row>
    <row r="3707" spans="1:3">
      <c r="A3707" s="134"/>
      <c r="B3707" s="79"/>
      <c r="C3707" s="81"/>
    </row>
    <row r="3708" spans="1:3">
      <c r="A3708" s="134"/>
      <c r="B3708" s="79"/>
      <c r="C3708" s="81"/>
    </row>
    <row r="3709" spans="1:3">
      <c r="A3709" s="134"/>
      <c r="B3709" s="79"/>
      <c r="C3709" s="81"/>
    </row>
    <row r="3710" spans="1:3">
      <c r="A3710" s="134"/>
      <c r="B3710" s="79"/>
      <c r="C3710" s="81"/>
    </row>
    <row r="3711" spans="1:3">
      <c r="A3711" s="134"/>
      <c r="B3711" s="79"/>
      <c r="C3711" s="81"/>
    </row>
    <row r="3712" spans="1:3">
      <c r="A3712" s="134"/>
      <c r="B3712" s="79"/>
      <c r="C3712" s="81"/>
    </row>
    <row r="3713" spans="1:3">
      <c r="A3713" s="134"/>
      <c r="B3713" s="79"/>
      <c r="C3713" s="81"/>
    </row>
    <row r="3714" spans="1:3">
      <c r="A3714" s="134"/>
      <c r="B3714" s="79"/>
      <c r="C3714" s="81"/>
    </row>
    <row r="3715" spans="1:3">
      <c r="A3715" s="134"/>
      <c r="B3715" s="79"/>
      <c r="C3715" s="81"/>
    </row>
    <row r="3716" spans="1:3">
      <c r="A3716" s="134"/>
      <c r="B3716" s="79"/>
      <c r="C3716" s="81"/>
    </row>
    <row r="3717" spans="1:3">
      <c r="A3717" s="134"/>
      <c r="B3717" s="79"/>
      <c r="C3717" s="81"/>
    </row>
    <row r="3718" spans="1:3">
      <c r="A3718" s="134"/>
      <c r="B3718" s="79"/>
      <c r="C3718" s="81"/>
    </row>
    <row r="3719" spans="1:3">
      <c r="A3719" s="134"/>
      <c r="B3719" s="79"/>
      <c r="C3719" s="81"/>
    </row>
    <row r="3720" spans="1:3">
      <c r="A3720" s="134"/>
      <c r="B3720" s="79"/>
      <c r="C3720" s="81"/>
    </row>
    <row r="3721" spans="1:3">
      <c r="A3721" s="134"/>
      <c r="B3721" s="79"/>
      <c r="C3721" s="81"/>
    </row>
    <row r="3722" spans="1:3">
      <c r="A3722" s="134"/>
      <c r="B3722" s="79"/>
      <c r="C3722" s="81"/>
    </row>
    <row r="3723" spans="1:3">
      <c r="A3723" s="134"/>
      <c r="B3723" s="79"/>
      <c r="C3723" s="81"/>
    </row>
    <row r="3724" spans="1:3">
      <c r="A3724" s="134"/>
      <c r="B3724" s="79"/>
      <c r="C3724" s="81"/>
    </row>
    <row r="3725" spans="1:3">
      <c r="A3725" s="134"/>
      <c r="B3725" s="79"/>
      <c r="C3725" s="81"/>
    </row>
    <row r="3726" spans="1:3">
      <c r="A3726" s="134"/>
      <c r="B3726" s="79"/>
      <c r="C3726" s="81"/>
    </row>
    <row r="3727" spans="1:3">
      <c r="A3727" s="134"/>
      <c r="B3727" s="79"/>
      <c r="C3727" s="81"/>
    </row>
    <row r="3728" spans="1:3">
      <c r="A3728" s="134"/>
      <c r="B3728" s="79"/>
      <c r="C3728" s="81"/>
    </row>
    <row r="3729" spans="1:3">
      <c r="A3729" s="134"/>
      <c r="B3729" s="79"/>
      <c r="C3729" s="81"/>
    </row>
    <row r="3730" spans="1:3">
      <c r="A3730" s="134"/>
      <c r="B3730" s="79"/>
      <c r="C3730" s="81"/>
    </row>
    <row r="3731" spans="1:3">
      <c r="A3731" s="134"/>
      <c r="B3731" s="79"/>
      <c r="C3731" s="81"/>
    </row>
    <row r="3732" spans="1:3">
      <c r="A3732" s="134"/>
      <c r="B3732" s="79"/>
      <c r="C3732" s="81"/>
    </row>
    <row r="3733" spans="1:3">
      <c r="A3733" s="134"/>
      <c r="B3733" s="79"/>
      <c r="C3733" s="81"/>
    </row>
    <row r="3734" spans="1:3">
      <c r="A3734" s="134"/>
      <c r="B3734" s="79"/>
      <c r="C3734" s="81"/>
    </row>
    <row r="3735" spans="1:3">
      <c r="A3735" s="134"/>
      <c r="B3735" s="79"/>
      <c r="C3735" s="81"/>
    </row>
    <row r="3736" spans="1:3">
      <c r="A3736" s="134"/>
      <c r="B3736" s="79"/>
      <c r="C3736" s="81"/>
    </row>
    <row r="3737" spans="1:3">
      <c r="A3737" s="134"/>
      <c r="B3737" s="79"/>
      <c r="C3737" s="81"/>
    </row>
    <row r="3738" spans="1:3">
      <c r="A3738" s="134"/>
      <c r="B3738" s="79"/>
      <c r="C3738" s="81"/>
    </row>
    <row r="3739" spans="1:3">
      <c r="A3739" s="134"/>
      <c r="B3739" s="79"/>
      <c r="C3739" s="81"/>
    </row>
    <row r="3740" spans="1:3">
      <c r="A3740" s="134"/>
      <c r="B3740" s="79"/>
      <c r="C3740" s="81"/>
    </row>
    <row r="3741" spans="1:3">
      <c r="A3741" s="134"/>
      <c r="B3741" s="79"/>
      <c r="C3741" s="81"/>
    </row>
    <row r="3742" spans="1:3">
      <c r="A3742" s="134"/>
      <c r="B3742" s="79"/>
      <c r="C3742" s="81"/>
    </row>
    <row r="3743" spans="1:3">
      <c r="A3743" s="134"/>
      <c r="B3743" s="79"/>
      <c r="C3743" s="81"/>
    </row>
    <row r="3744" spans="1:3">
      <c r="A3744" s="134"/>
      <c r="B3744" s="79"/>
      <c r="C3744" s="81"/>
    </row>
    <row r="3745" spans="1:3">
      <c r="A3745" s="134"/>
      <c r="B3745" s="79"/>
      <c r="C3745" s="81"/>
    </row>
    <row r="3746" spans="1:3">
      <c r="A3746" s="134"/>
      <c r="B3746" s="79"/>
      <c r="C3746" s="81"/>
    </row>
    <row r="3747" spans="1:3">
      <c r="A3747" s="134"/>
      <c r="B3747" s="79"/>
      <c r="C3747" s="81"/>
    </row>
    <row r="3748" spans="1:3">
      <c r="A3748" s="134"/>
      <c r="B3748" s="79"/>
      <c r="C3748" s="81"/>
    </row>
    <row r="3749" spans="1:3">
      <c r="A3749" s="134"/>
      <c r="B3749" s="79"/>
      <c r="C3749" s="81"/>
    </row>
    <row r="3750" spans="1:3">
      <c r="A3750" s="134"/>
      <c r="B3750" s="79"/>
      <c r="C3750" s="81"/>
    </row>
    <row r="3751" spans="1:3">
      <c r="A3751" s="134"/>
      <c r="B3751" s="79"/>
      <c r="C3751" s="81"/>
    </row>
    <row r="3752" spans="1:3">
      <c r="A3752" s="134"/>
      <c r="B3752" s="79"/>
      <c r="C3752" s="81"/>
    </row>
    <row r="3753" spans="1:3">
      <c r="A3753" s="134"/>
      <c r="B3753" s="79"/>
      <c r="C3753" s="81"/>
    </row>
    <row r="3754" spans="1:3">
      <c r="A3754" s="134"/>
      <c r="B3754" s="79"/>
      <c r="C3754" s="81"/>
    </row>
    <row r="3755" spans="1:3">
      <c r="A3755" s="134"/>
      <c r="B3755" s="79"/>
      <c r="C3755" s="81"/>
    </row>
    <row r="3756" spans="1:3">
      <c r="A3756" s="134"/>
      <c r="B3756" s="79"/>
      <c r="C3756" s="81"/>
    </row>
    <row r="3757" spans="1:3">
      <c r="A3757" s="134"/>
      <c r="B3757" s="79"/>
      <c r="C3757" s="81"/>
    </row>
    <row r="3758" spans="1:3">
      <c r="A3758" s="134"/>
      <c r="B3758" s="79"/>
      <c r="C3758" s="81"/>
    </row>
    <row r="3759" spans="1:3">
      <c r="A3759" s="134"/>
      <c r="B3759" s="79"/>
      <c r="C3759" s="81"/>
    </row>
    <row r="3760" spans="1:3">
      <c r="A3760" s="134"/>
      <c r="B3760" s="79"/>
      <c r="C3760" s="81"/>
    </row>
    <row r="3761" spans="1:3">
      <c r="A3761" s="134"/>
      <c r="B3761" s="79"/>
      <c r="C3761" s="81"/>
    </row>
    <row r="3762" spans="1:3">
      <c r="A3762" s="134"/>
      <c r="B3762" s="79"/>
      <c r="C3762" s="81"/>
    </row>
    <row r="3763" spans="1:3">
      <c r="A3763" s="134"/>
      <c r="B3763" s="79"/>
      <c r="C3763" s="81"/>
    </row>
    <row r="3764" spans="1:3">
      <c r="A3764" s="134"/>
      <c r="B3764" s="79"/>
      <c r="C3764" s="81"/>
    </row>
    <row r="3765" spans="1:3">
      <c r="A3765" s="134"/>
      <c r="B3765" s="79"/>
      <c r="C3765" s="81"/>
    </row>
    <row r="3766" spans="1:3">
      <c r="A3766" s="134"/>
      <c r="B3766" s="79"/>
      <c r="C3766" s="81"/>
    </row>
    <row r="3767" spans="1:3">
      <c r="A3767" s="134"/>
      <c r="B3767" s="79"/>
      <c r="C3767" s="81"/>
    </row>
    <row r="3768" spans="1:3">
      <c r="A3768" s="134"/>
      <c r="B3768" s="79"/>
      <c r="C3768" s="81"/>
    </row>
    <row r="3769" spans="1:3">
      <c r="A3769" s="134"/>
      <c r="B3769" s="79"/>
      <c r="C3769" s="81"/>
    </row>
    <row r="3770" spans="1:3">
      <c r="A3770" s="134"/>
      <c r="B3770" s="79"/>
      <c r="C3770" s="81"/>
    </row>
    <row r="3771" spans="1:3">
      <c r="A3771" s="134"/>
      <c r="B3771" s="79"/>
      <c r="C3771" s="81"/>
    </row>
    <row r="3772" spans="1:3">
      <c r="A3772" s="134"/>
      <c r="B3772" s="79"/>
      <c r="C3772" s="81"/>
    </row>
    <row r="3773" spans="1:3">
      <c r="A3773" s="134"/>
      <c r="B3773" s="79"/>
      <c r="C3773" s="81"/>
    </row>
    <row r="3774" spans="1:3">
      <c r="A3774" s="134"/>
      <c r="B3774" s="79"/>
      <c r="C3774" s="81"/>
    </row>
    <row r="3775" spans="1:3">
      <c r="A3775" s="134"/>
      <c r="B3775" s="79"/>
      <c r="C3775" s="81"/>
    </row>
    <row r="3776" spans="1:3">
      <c r="A3776" s="134"/>
      <c r="B3776" s="79"/>
      <c r="C3776" s="81"/>
    </row>
    <row r="3777" spans="1:3">
      <c r="A3777" s="134"/>
      <c r="B3777" s="79"/>
      <c r="C3777" s="81"/>
    </row>
    <row r="3778" spans="1:3">
      <c r="A3778" s="134"/>
      <c r="B3778" s="79"/>
      <c r="C3778" s="81"/>
    </row>
    <row r="3779" spans="1:3">
      <c r="A3779" s="134"/>
      <c r="B3779" s="79"/>
      <c r="C3779" s="81"/>
    </row>
    <row r="3780" spans="1:3">
      <c r="A3780" s="134"/>
      <c r="B3780" s="79"/>
      <c r="C3780" s="81"/>
    </row>
    <row r="3781" spans="1:3">
      <c r="A3781" s="134"/>
      <c r="B3781" s="79"/>
      <c r="C3781" s="81"/>
    </row>
    <row r="3782" spans="1:3">
      <c r="A3782" s="134"/>
      <c r="B3782" s="79"/>
      <c r="C3782" s="81"/>
    </row>
    <row r="3783" spans="1:3">
      <c r="A3783" s="134"/>
      <c r="B3783" s="79"/>
      <c r="C3783" s="81"/>
    </row>
    <row r="3784" spans="1:3">
      <c r="A3784" s="134"/>
      <c r="B3784" s="79"/>
      <c r="C3784" s="81"/>
    </row>
    <row r="3785" spans="1:3">
      <c r="A3785" s="134"/>
      <c r="B3785" s="79"/>
      <c r="C3785" s="81"/>
    </row>
    <row r="3786" spans="1:3">
      <c r="A3786" s="134"/>
      <c r="B3786" s="79"/>
      <c r="C3786" s="81"/>
    </row>
    <row r="3787" spans="1:3">
      <c r="A3787" s="134"/>
      <c r="B3787" s="79"/>
      <c r="C3787" s="81"/>
    </row>
    <row r="3788" spans="1:3">
      <c r="A3788" s="134"/>
      <c r="B3788" s="79"/>
      <c r="C3788" s="81"/>
    </row>
    <row r="3789" spans="1:3">
      <c r="A3789" s="134"/>
      <c r="B3789" s="79"/>
      <c r="C3789" s="81"/>
    </row>
    <row r="3790" spans="1:3">
      <c r="A3790" s="134"/>
      <c r="B3790" s="79"/>
      <c r="C3790" s="81"/>
    </row>
    <row r="3791" spans="1:3">
      <c r="A3791" s="134"/>
      <c r="B3791" s="79"/>
      <c r="C3791" s="81"/>
    </row>
    <row r="3792" spans="1:3">
      <c r="A3792" s="134"/>
      <c r="B3792" s="79"/>
      <c r="C3792" s="81"/>
    </row>
    <row r="3793" spans="1:3">
      <c r="A3793" s="134"/>
      <c r="B3793" s="79"/>
      <c r="C3793" s="81"/>
    </row>
    <row r="3794" spans="1:3">
      <c r="A3794" s="134"/>
      <c r="B3794" s="79"/>
      <c r="C3794" s="81"/>
    </row>
    <row r="3795" spans="1:3">
      <c r="A3795" s="134"/>
      <c r="B3795" s="79"/>
      <c r="C3795" s="81"/>
    </row>
    <row r="3796" spans="1:3">
      <c r="A3796" s="134"/>
      <c r="B3796" s="79"/>
      <c r="C3796" s="81"/>
    </row>
    <row r="3797" spans="1:3">
      <c r="A3797" s="134"/>
      <c r="B3797" s="79"/>
      <c r="C3797" s="81"/>
    </row>
    <row r="3798" spans="1:3">
      <c r="A3798" s="134"/>
      <c r="B3798" s="79"/>
      <c r="C3798" s="81"/>
    </row>
    <row r="3799" spans="1:3">
      <c r="A3799" s="134"/>
      <c r="B3799" s="79"/>
      <c r="C3799" s="81"/>
    </row>
    <row r="3800" spans="1:3">
      <c r="A3800" s="134"/>
      <c r="B3800" s="79"/>
      <c r="C3800" s="81"/>
    </row>
    <row r="3801" spans="1:3">
      <c r="A3801" s="134"/>
      <c r="B3801" s="79"/>
      <c r="C3801" s="81"/>
    </row>
    <row r="3802" spans="1:3">
      <c r="A3802" s="134"/>
      <c r="B3802" s="79"/>
      <c r="C3802" s="81"/>
    </row>
    <row r="3803" spans="1:3">
      <c r="A3803" s="134"/>
      <c r="B3803" s="79"/>
      <c r="C3803" s="81"/>
    </row>
    <row r="3804" spans="1:3">
      <c r="A3804" s="134"/>
      <c r="B3804" s="79"/>
      <c r="C3804" s="81"/>
    </row>
    <row r="3805" spans="1:3">
      <c r="A3805" s="134"/>
      <c r="B3805" s="79"/>
      <c r="C3805" s="81"/>
    </row>
    <row r="3806" spans="1:3">
      <c r="A3806" s="134"/>
      <c r="B3806" s="79"/>
      <c r="C3806" s="81"/>
    </row>
    <row r="3807" spans="1:3">
      <c r="A3807" s="134"/>
      <c r="B3807" s="79"/>
      <c r="C3807" s="81"/>
    </row>
    <row r="3808" spans="1:3">
      <c r="A3808" s="134"/>
      <c r="B3808" s="79"/>
      <c r="C3808" s="81"/>
    </row>
    <row r="3809" spans="1:3">
      <c r="A3809" s="134"/>
      <c r="B3809" s="79"/>
      <c r="C3809" s="81"/>
    </row>
    <row r="3810" spans="1:3">
      <c r="A3810" s="134"/>
      <c r="B3810" s="79"/>
      <c r="C3810" s="81"/>
    </row>
    <row r="3811" spans="1:3">
      <c r="A3811" s="134"/>
      <c r="B3811" s="79"/>
      <c r="C3811" s="81"/>
    </row>
    <row r="3812" spans="1:3">
      <c r="A3812" s="134"/>
      <c r="B3812" s="79"/>
      <c r="C3812" s="81"/>
    </row>
    <row r="3813" spans="1:3">
      <c r="A3813" s="134"/>
      <c r="B3813" s="79"/>
      <c r="C3813" s="81"/>
    </row>
    <row r="3814" spans="1:3">
      <c r="A3814" s="134"/>
      <c r="B3814" s="79"/>
      <c r="C3814" s="81"/>
    </row>
    <row r="3815" spans="1:3">
      <c r="A3815" s="134"/>
      <c r="B3815" s="79"/>
      <c r="C3815" s="81"/>
    </row>
    <row r="3816" spans="1:3">
      <c r="A3816" s="134"/>
      <c r="B3816" s="79"/>
      <c r="C3816" s="81"/>
    </row>
    <row r="3817" spans="1:3">
      <c r="A3817" s="134"/>
      <c r="B3817" s="79"/>
      <c r="C3817" s="81"/>
    </row>
    <row r="3818" spans="1:3">
      <c r="A3818" s="134"/>
      <c r="B3818" s="79"/>
      <c r="C3818" s="81"/>
    </row>
    <row r="3819" spans="1:3">
      <c r="A3819" s="134"/>
      <c r="B3819" s="79"/>
      <c r="C3819" s="81"/>
    </row>
    <row r="3820" spans="1:3">
      <c r="A3820" s="134"/>
      <c r="B3820" s="79"/>
      <c r="C3820" s="81"/>
    </row>
    <row r="3821" spans="1:3">
      <c r="A3821" s="134"/>
      <c r="B3821" s="79"/>
      <c r="C3821" s="81"/>
    </row>
    <row r="3822" spans="1:3">
      <c r="A3822" s="134"/>
      <c r="B3822" s="79"/>
      <c r="C3822" s="81"/>
    </row>
    <row r="3823" spans="1:3">
      <c r="A3823" s="134"/>
      <c r="B3823" s="79"/>
      <c r="C3823" s="81"/>
    </row>
    <row r="3824" spans="1:3">
      <c r="A3824" s="134"/>
      <c r="B3824" s="79"/>
      <c r="C3824" s="81"/>
    </row>
    <row r="3825" spans="1:3">
      <c r="A3825" s="134"/>
      <c r="B3825" s="79"/>
      <c r="C3825" s="81"/>
    </row>
    <row r="3826" spans="1:3">
      <c r="A3826" s="134"/>
      <c r="B3826" s="79"/>
      <c r="C3826" s="81"/>
    </row>
    <row r="3827" spans="1:3">
      <c r="A3827" s="134"/>
      <c r="B3827" s="79"/>
      <c r="C3827" s="81"/>
    </row>
    <row r="3828" spans="1:3">
      <c r="A3828" s="134"/>
      <c r="B3828" s="79"/>
      <c r="C3828" s="81"/>
    </row>
    <row r="3829" spans="1:3">
      <c r="A3829" s="134"/>
      <c r="B3829" s="79"/>
      <c r="C3829" s="81"/>
    </row>
    <row r="3830" spans="1:3">
      <c r="A3830" s="134"/>
      <c r="B3830" s="79"/>
      <c r="C3830" s="81"/>
    </row>
    <row r="3831" spans="1:3">
      <c r="A3831" s="134"/>
      <c r="B3831" s="79"/>
      <c r="C3831" s="81"/>
    </row>
    <row r="3832" spans="1:3">
      <c r="A3832" s="134"/>
      <c r="B3832" s="79"/>
      <c r="C3832" s="81"/>
    </row>
    <row r="3833" spans="1:3">
      <c r="A3833" s="134"/>
      <c r="B3833" s="79"/>
      <c r="C3833" s="81"/>
    </row>
    <row r="3834" spans="1:3">
      <c r="A3834" s="134"/>
      <c r="B3834" s="79"/>
      <c r="C3834" s="81"/>
    </row>
    <row r="3835" spans="1:3">
      <c r="A3835" s="134"/>
      <c r="B3835" s="79"/>
      <c r="C3835" s="81"/>
    </row>
    <row r="3836" spans="1:3">
      <c r="A3836" s="134"/>
      <c r="B3836" s="79"/>
      <c r="C3836" s="81"/>
    </row>
    <row r="3837" spans="1:3">
      <c r="A3837" s="134"/>
      <c r="B3837" s="79"/>
      <c r="C3837" s="81"/>
    </row>
    <row r="3838" spans="1:3">
      <c r="A3838" s="134"/>
      <c r="B3838" s="79"/>
      <c r="C3838" s="81"/>
    </row>
    <row r="3839" spans="1:3">
      <c r="A3839" s="134"/>
      <c r="B3839" s="79"/>
      <c r="C3839" s="81"/>
    </row>
    <row r="3840" spans="1:3">
      <c r="A3840" s="134"/>
      <c r="B3840" s="79"/>
      <c r="C3840" s="81"/>
    </row>
    <row r="3841" spans="1:3">
      <c r="A3841" s="134"/>
      <c r="B3841" s="79"/>
      <c r="C3841" s="81"/>
    </row>
    <row r="3842" spans="1:3">
      <c r="A3842" s="134"/>
      <c r="B3842" s="79"/>
      <c r="C3842" s="81"/>
    </row>
    <row r="3843" spans="1:3">
      <c r="A3843" s="134"/>
      <c r="B3843" s="79"/>
      <c r="C3843" s="81"/>
    </row>
    <row r="3844" spans="1:3">
      <c r="A3844" s="134"/>
      <c r="B3844" s="79"/>
      <c r="C3844" s="81"/>
    </row>
    <row r="3845" spans="1:3">
      <c r="A3845" s="134"/>
      <c r="B3845" s="79"/>
      <c r="C3845" s="81"/>
    </row>
    <row r="3846" spans="1:3">
      <c r="A3846" s="134"/>
      <c r="B3846" s="79"/>
      <c r="C3846" s="81"/>
    </row>
    <row r="3847" spans="1:3">
      <c r="A3847" s="134"/>
      <c r="B3847" s="79"/>
      <c r="C3847" s="81"/>
    </row>
    <row r="3848" spans="1:3">
      <c r="A3848" s="134"/>
      <c r="B3848" s="79"/>
      <c r="C3848" s="81"/>
    </row>
    <row r="3849" spans="1:3">
      <c r="A3849" s="134"/>
      <c r="B3849" s="79"/>
      <c r="C3849" s="81"/>
    </row>
    <row r="3850" spans="1:3">
      <c r="A3850" s="134"/>
      <c r="B3850" s="79"/>
      <c r="C3850" s="81"/>
    </row>
    <row r="3851" spans="1:3">
      <c r="A3851" s="134"/>
      <c r="B3851" s="79"/>
      <c r="C3851" s="81"/>
    </row>
    <row r="3852" spans="1:3">
      <c r="A3852" s="134"/>
      <c r="B3852" s="79"/>
      <c r="C3852" s="81"/>
    </row>
    <row r="3853" spans="1:3">
      <c r="A3853" s="134"/>
      <c r="B3853" s="79"/>
      <c r="C3853" s="81"/>
    </row>
    <row r="3854" spans="1:3">
      <c r="A3854" s="134"/>
      <c r="B3854" s="79"/>
      <c r="C3854" s="81"/>
    </row>
    <row r="3855" spans="1:3">
      <c r="A3855" s="134"/>
      <c r="B3855" s="79"/>
      <c r="C3855" s="81"/>
    </row>
    <row r="3856" spans="1:3">
      <c r="A3856" s="134"/>
      <c r="B3856" s="79"/>
      <c r="C3856" s="81"/>
    </row>
    <row r="3857" spans="1:3">
      <c r="A3857" s="134"/>
      <c r="B3857" s="79"/>
      <c r="C3857" s="81"/>
    </row>
    <row r="3858" spans="1:3">
      <c r="A3858" s="134"/>
      <c r="B3858" s="79"/>
      <c r="C3858" s="81"/>
    </row>
    <row r="3859" spans="1:3">
      <c r="A3859" s="134"/>
      <c r="B3859" s="79"/>
      <c r="C3859" s="81"/>
    </row>
    <row r="3860" spans="1:3">
      <c r="A3860" s="134"/>
      <c r="B3860" s="79"/>
      <c r="C3860" s="81"/>
    </row>
    <row r="3861" spans="1:3">
      <c r="A3861" s="134"/>
      <c r="B3861" s="79"/>
      <c r="C3861" s="81"/>
    </row>
    <row r="3862" spans="1:3">
      <c r="A3862" s="134"/>
      <c r="B3862" s="79"/>
      <c r="C3862" s="81"/>
    </row>
    <row r="3863" spans="1:3">
      <c r="A3863" s="134"/>
      <c r="B3863" s="79"/>
      <c r="C3863" s="81"/>
    </row>
    <row r="3864" spans="1:3">
      <c r="A3864" s="134"/>
      <c r="B3864" s="79"/>
      <c r="C3864" s="81"/>
    </row>
    <row r="3865" spans="1:3">
      <c r="A3865" s="134"/>
      <c r="B3865" s="79"/>
      <c r="C3865" s="81"/>
    </row>
    <row r="3866" spans="1:3">
      <c r="A3866" s="134"/>
      <c r="B3866" s="79"/>
      <c r="C3866" s="81"/>
    </row>
    <row r="3867" spans="1:3">
      <c r="A3867" s="134"/>
      <c r="B3867" s="79"/>
      <c r="C3867" s="81"/>
    </row>
    <row r="3868" spans="1:3">
      <c r="A3868" s="134"/>
      <c r="B3868" s="79"/>
      <c r="C3868" s="81"/>
    </row>
    <row r="3869" spans="1:3">
      <c r="A3869" s="134"/>
      <c r="B3869" s="79"/>
      <c r="C3869" s="81"/>
    </row>
    <row r="3870" spans="1:3">
      <c r="A3870" s="134"/>
      <c r="B3870" s="79"/>
      <c r="C3870" s="81"/>
    </row>
    <row r="3871" spans="1:3">
      <c r="A3871" s="134"/>
      <c r="B3871" s="79"/>
      <c r="C3871" s="81"/>
    </row>
    <row r="3872" spans="1:3">
      <c r="A3872" s="134"/>
      <c r="B3872" s="79"/>
      <c r="C3872" s="81"/>
    </row>
    <row r="3873" spans="1:3">
      <c r="A3873" s="134"/>
      <c r="B3873" s="79"/>
      <c r="C3873" s="81"/>
    </row>
    <row r="3874" spans="1:3">
      <c r="A3874" s="134"/>
      <c r="B3874" s="79"/>
      <c r="C3874" s="81"/>
    </row>
    <row r="3875" spans="1:3">
      <c r="A3875" s="134"/>
      <c r="B3875" s="79"/>
      <c r="C3875" s="81"/>
    </row>
    <row r="3876" spans="1:3">
      <c r="A3876" s="134"/>
      <c r="B3876" s="79"/>
      <c r="C3876" s="81"/>
    </row>
    <row r="3877" spans="1:3">
      <c r="A3877" s="134"/>
      <c r="B3877" s="79"/>
      <c r="C3877" s="81"/>
    </row>
    <row r="3878" spans="1:3">
      <c r="A3878" s="134"/>
      <c r="B3878" s="79"/>
      <c r="C3878" s="81"/>
    </row>
    <row r="3879" spans="1:3">
      <c r="A3879" s="134"/>
      <c r="B3879" s="79"/>
      <c r="C3879" s="81"/>
    </row>
    <row r="3880" spans="1:3">
      <c r="A3880" s="134"/>
      <c r="B3880" s="79"/>
      <c r="C3880" s="81"/>
    </row>
    <row r="3881" spans="1:3">
      <c r="A3881" s="134"/>
      <c r="B3881" s="79"/>
      <c r="C3881" s="81"/>
    </row>
    <row r="3882" spans="1:3">
      <c r="A3882" s="134"/>
      <c r="B3882" s="79"/>
      <c r="C3882" s="81"/>
    </row>
    <row r="3883" spans="1:3">
      <c r="A3883" s="134"/>
      <c r="B3883" s="79"/>
      <c r="C3883" s="81"/>
    </row>
    <row r="3884" spans="1:3">
      <c r="A3884" s="134"/>
      <c r="B3884" s="79"/>
      <c r="C3884" s="81"/>
    </row>
    <row r="3885" spans="1:3">
      <c r="A3885" s="134"/>
      <c r="B3885" s="79"/>
      <c r="C3885" s="81"/>
    </row>
    <row r="3886" spans="1:3">
      <c r="A3886" s="134"/>
      <c r="B3886" s="79"/>
      <c r="C3886" s="81"/>
    </row>
    <row r="3887" spans="1:3">
      <c r="A3887" s="134"/>
      <c r="B3887" s="79"/>
      <c r="C3887" s="81"/>
    </row>
    <row r="3888" spans="1:3">
      <c r="A3888" s="134"/>
      <c r="B3888" s="79"/>
      <c r="C3888" s="81"/>
    </row>
    <row r="3889" spans="1:3">
      <c r="A3889" s="134"/>
      <c r="B3889" s="79"/>
      <c r="C3889" s="81"/>
    </row>
    <row r="3890" spans="1:3">
      <c r="A3890" s="134"/>
      <c r="B3890" s="79"/>
      <c r="C3890" s="81"/>
    </row>
    <row r="3891" spans="1:3">
      <c r="A3891" s="134"/>
      <c r="B3891" s="79"/>
      <c r="C3891" s="81"/>
    </row>
    <row r="3892" spans="1:3">
      <c r="A3892" s="134"/>
      <c r="B3892" s="79"/>
      <c r="C3892" s="81"/>
    </row>
    <row r="3893" spans="1:3">
      <c r="A3893" s="134"/>
      <c r="B3893" s="79"/>
      <c r="C3893" s="81"/>
    </row>
    <row r="3894" spans="1:3">
      <c r="A3894" s="134"/>
      <c r="B3894" s="79"/>
      <c r="C3894" s="81"/>
    </row>
    <row r="3895" spans="1:3">
      <c r="A3895" s="134"/>
      <c r="B3895" s="79"/>
      <c r="C3895" s="81"/>
    </row>
    <row r="3896" spans="1:3">
      <c r="A3896" s="134"/>
      <c r="B3896" s="79"/>
      <c r="C3896" s="81"/>
    </row>
    <row r="3897" spans="1:3">
      <c r="A3897" s="134"/>
      <c r="B3897" s="79"/>
      <c r="C3897" s="81"/>
    </row>
    <row r="3898" spans="1:3">
      <c r="A3898" s="134"/>
      <c r="B3898" s="79"/>
      <c r="C3898" s="81"/>
    </row>
    <row r="3899" spans="1:3">
      <c r="A3899" s="134"/>
      <c r="B3899" s="79"/>
      <c r="C3899" s="81"/>
    </row>
    <row r="3900" spans="1:3">
      <c r="A3900" s="134"/>
      <c r="B3900" s="79"/>
      <c r="C3900" s="81"/>
    </row>
    <row r="3901" spans="1:3">
      <c r="A3901" s="134"/>
      <c r="B3901" s="79"/>
      <c r="C3901" s="81"/>
    </row>
    <row r="3902" spans="1:3">
      <c r="A3902" s="134"/>
      <c r="B3902" s="79"/>
      <c r="C3902" s="81"/>
    </row>
    <row r="3903" spans="1:3">
      <c r="A3903" s="134"/>
      <c r="B3903" s="79"/>
      <c r="C3903" s="81"/>
    </row>
    <row r="3904" spans="1:3">
      <c r="A3904" s="134"/>
      <c r="B3904" s="79"/>
      <c r="C3904" s="81"/>
    </row>
    <row r="3905" spans="1:3">
      <c r="A3905" s="134"/>
      <c r="B3905" s="79"/>
      <c r="C3905" s="81"/>
    </row>
    <row r="3906" spans="1:3">
      <c r="A3906" s="134"/>
      <c r="B3906" s="79"/>
      <c r="C3906" s="81"/>
    </row>
    <row r="3907" spans="1:3">
      <c r="A3907" s="134"/>
      <c r="B3907" s="79"/>
      <c r="C3907" s="81"/>
    </row>
    <row r="3908" spans="1:3">
      <c r="A3908" s="134"/>
      <c r="B3908" s="79"/>
      <c r="C3908" s="81"/>
    </row>
    <row r="3909" spans="1:3">
      <c r="A3909" s="134"/>
      <c r="B3909" s="79"/>
      <c r="C3909" s="81"/>
    </row>
    <row r="3910" spans="1:3">
      <c r="A3910" s="134"/>
      <c r="B3910" s="79"/>
      <c r="C3910" s="81"/>
    </row>
    <row r="3911" spans="1:3">
      <c r="A3911" s="134"/>
      <c r="B3911" s="79"/>
      <c r="C3911" s="81"/>
    </row>
    <row r="3912" spans="1:3">
      <c r="A3912" s="134"/>
      <c r="B3912" s="79"/>
      <c r="C3912" s="81"/>
    </row>
    <row r="3913" spans="1:3">
      <c r="A3913" s="134"/>
      <c r="B3913" s="79"/>
      <c r="C3913" s="81"/>
    </row>
    <row r="3914" spans="1:3">
      <c r="A3914" s="134"/>
      <c r="B3914" s="79"/>
      <c r="C3914" s="81"/>
    </row>
    <row r="3915" spans="1:3">
      <c r="A3915" s="134"/>
      <c r="B3915" s="79"/>
      <c r="C3915" s="81"/>
    </row>
    <row r="3916" spans="1:3">
      <c r="A3916" s="134"/>
      <c r="B3916" s="79"/>
      <c r="C3916" s="81"/>
    </row>
    <row r="3917" spans="1:3">
      <c r="A3917" s="134"/>
      <c r="B3917" s="79"/>
      <c r="C3917" s="81"/>
    </row>
    <row r="3918" spans="1:3">
      <c r="A3918" s="134"/>
      <c r="B3918" s="79"/>
      <c r="C3918" s="81"/>
    </row>
    <row r="3919" spans="1:3">
      <c r="A3919" s="134"/>
      <c r="B3919" s="79"/>
      <c r="C3919" s="81"/>
    </row>
    <row r="3920" spans="1:3">
      <c r="A3920" s="134"/>
      <c r="B3920" s="79"/>
      <c r="C3920" s="81"/>
    </row>
    <row r="3921" spans="1:3">
      <c r="A3921" s="134"/>
      <c r="B3921" s="79"/>
      <c r="C3921" s="81"/>
    </row>
    <row r="3922" spans="1:3">
      <c r="A3922" s="134"/>
      <c r="B3922" s="79"/>
      <c r="C3922" s="81"/>
    </row>
    <row r="3923" spans="1:3">
      <c r="A3923" s="134"/>
      <c r="B3923" s="79"/>
      <c r="C3923" s="81"/>
    </row>
    <row r="3924" spans="1:3">
      <c r="A3924" s="134"/>
      <c r="B3924" s="79"/>
      <c r="C3924" s="81"/>
    </row>
    <row r="3925" spans="1:3">
      <c r="A3925" s="134"/>
      <c r="B3925" s="79"/>
      <c r="C3925" s="81"/>
    </row>
    <row r="3926" spans="1:3">
      <c r="A3926" s="134"/>
      <c r="B3926" s="79"/>
      <c r="C3926" s="81"/>
    </row>
    <row r="3927" spans="1:3">
      <c r="A3927" s="134"/>
      <c r="B3927" s="79"/>
      <c r="C3927" s="81"/>
    </row>
    <row r="3928" spans="1:3">
      <c r="A3928" s="134"/>
      <c r="B3928" s="79"/>
      <c r="C3928" s="81"/>
    </row>
    <row r="3929" spans="1:3">
      <c r="A3929" s="134"/>
      <c r="B3929" s="79"/>
      <c r="C3929" s="81"/>
    </row>
    <row r="3930" spans="1:3">
      <c r="A3930" s="134"/>
      <c r="B3930" s="79"/>
      <c r="C3930" s="81"/>
    </row>
    <row r="3931" spans="1:3">
      <c r="A3931" s="134"/>
      <c r="B3931" s="79"/>
      <c r="C3931" s="81"/>
    </row>
    <row r="3932" spans="1:3">
      <c r="A3932" s="134"/>
      <c r="B3932" s="79"/>
      <c r="C3932" s="81"/>
    </row>
    <row r="3933" spans="1:3">
      <c r="A3933" s="134"/>
      <c r="B3933" s="79"/>
      <c r="C3933" s="81"/>
    </row>
    <row r="3934" spans="1:3">
      <c r="A3934" s="134"/>
      <c r="B3934" s="79"/>
      <c r="C3934" s="81"/>
    </row>
    <row r="3935" spans="1:3">
      <c r="A3935" s="134"/>
      <c r="B3935" s="79"/>
      <c r="C3935" s="81"/>
    </row>
    <row r="3936" spans="1:3">
      <c r="A3936" s="134"/>
      <c r="B3936" s="79"/>
      <c r="C3936" s="81"/>
    </row>
    <row r="3937" spans="1:3">
      <c r="A3937" s="134"/>
      <c r="B3937" s="79"/>
      <c r="C3937" s="81"/>
    </row>
    <row r="3938" spans="1:3">
      <c r="A3938" s="134"/>
      <c r="B3938" s="79"/>
      <c r="C3938" s="81"/>
    </row>
    <row r="3939" spans="1:3">
      <c r="A3939" s="134"/>
      <c r="B3939" s="79"/>
      <c r="C3939" s="81"/>
    </row>
    <row r="3940" spans="1:3">
      <c r="A3940" s="134"/>
      <c r="B3940" s="79"/>
      <c r="C3940" s="81"/>
    </row>
    <row r="3941" spans="1:3">
      <c r="A3941" s="134"/>
      <c r="B3941" s="79"/>
      <c r="C3941" s="81"/>
    </row>
    <row r="3942" spans="1:3">
      <c r="A3942" s="134"/>
      <c r="B3942" s="79"/>
      <c r="C3942" s="81"/>
    </row>
    <row r="3943" spans="1:3">
      <c r="A3943" s="134"/>
      <c r="B3943" s="79"/>
      <c r="C3943" s="81"/>
    </row>
    <row r="3944" spans="1:3">
      <c r="A3944" s="134"/>
      <c r="B3944" s="79"/>
      <c r="C3944" s="81"/>
    </row>
    <row r="3945" spans="1:3">
      <c r="A3945" s="134"/>
      <c r="B3945" s="79"/>
      <c r="C3945" s="81"/>
    </row>
    <row r="3946" spans="1:3">
      <c r="A3946" s="134"/>
      <c r="B3946" s="79"/>
      <c r="C3946" s="81"/>
    </row>
    <row r="3947" spans="1:3">
      <c r="A3947" s="134"/>
      <c r="B3947" s="79"/>
      <c r="C3947" s="81"/>
    </row>
    <row r="3948" spans="1:3">
      <c r="A3948" s="134"/>
      <c r="B3948" s="79"/>
      <c r="C3948" s="81"/>
    </row>
    <row r="3949" spans="1:3">
      <c r="A3949" s="134"/>
      <c r="B3949" s="79"/>
      <c r="C3949" s="81"/>
    </row>
    <row r="3950" spans="1:3">
      <c r="A3950" s="134"/>
      <c r="B3950" s="79"/>
      <c r="C3950" s="81"/>
    </row>
    <row r="3951" spans="1:3">
      <c r="A3951" s="134"/>
      <c r="B3951" s="79"/>
      <c r="C3951" s="81"/>
    </row>
    <row r="3952" spans="1:3">
      <c r="A3952" s="134"/>
      <c r="B3952" s="79"/>
      <c r="C3952" s="81"/>
    </row>
    <row r="3953" spans="1:3">
      <c r="A3953" s="134"/>
      <c r="B3953" s="79"/>
      <c r="C3953" s="81"/>
    </row>
    <row r="3954" spans="1:3">
      <c r="A3954" s="134"/>
      <c r="B3954" s="79"/>
      <c r="C3954" s="81"/>
    </row>
    <row r="3955" spans="1:3">
      <c r="A3955" s="134"/>
      <c r="B3955" s="79"/>
      <c r="C3955" s="81"/>
    </row>
    <row r="3956" spans="1:3">
      <c r="A3956" s="134"/>
      <c r="B3956" s="79"/>
      <c r="C3956" s="81"/>
    </row>
    <row r="3957" spans="1:3">
      <c r="A3957" s="134"/>
      <c r="B3957" s="79"/>
      <c r="C3957" s="81"/>
    </row>
    <row r="3958" spans="1:3">
      <c r="A3958" s="134"/>
      <c r="B3958" s="79"/>
      <c r="C3958" s="81"/>
    </row>
    <row r="3959" spans="1:3">
      <c r="A3959" s="134"/>
      <c r="B3959" s="79"/>
      <c r="C3959" s="81"/>
    </row>
    <row r="3960" spans="1:3">
      <c r="A3960" s="134"/>
      <c r="B3960" s="79"/>
      <c r="C3960" s="81"/>
    </row>
    <row r="3961" spans="1:3">
      <c r="A3961" s="134"/>
      <c r="B3961" s="79"/>
      <c r="C3961" s="81"/>
    </row>
    <row r="3962" spans="1:3">
      <c r="A3962" s="134"/>
      <c r="B3962" s="79"/>
      <c r="C3962" s="81"/>
    </row>
    <row r="3963" spans="1:3">
      <c r="A3963" s="134"/>
      <c r="B3963" s="79"/>
      <c r="C3963" s="81"/>
    </row>
    <row r="3964" spans="1:3">
      <c r="A3964" s="134"/>
      <c r="B3964" s="79"/>
      <c r="C3964" s="81"/>
    </row>
    <row r="3965" spans="1:3">
      <c r="A3965" s="134"/>
      <c r="B3965" s="79"/>
      <c r="C3965" s="81"/>
    </row>
    <row r="3966" spans="1:3">
      <c r="A3966" s="134"/>
      <c r="B3966" s="79"/>
      <c r="C3966" s="81"/>
    </row>
    <row r="3967" spans="1:3">
      <c r="A3967" s="134"/>
      <c r="B3967" s="79"/>
      <c r="C3967" s="81"/>
    </row>
    <row r="3968" spans="1:3">
      <c r="A3968" s="134"/>
      <c r="B3968" s="79"/>
      <c r="C3968" s="81"/>
    </row>
    <row r="3969" spans="1:3">
      <c r="A3969" s="134"/>
      <c r="B3969" s="79"/>
      <c r="C3969" s="81"/>
    </row>
    <row r="3970" spans="1:3">
      <c r="A3970" s="134"/>
      <c r="B3970" s="79"/>
      <c r="C3970" s="81"/>
    </row>
    <row r="3971" spans="1:3">
      <c r="A3971" s="134"/>
      <c r="B3971" s="79"/>
      <c r="C3971" s="81"/>
    </row>
    <row r="3972" spans="1:3">
      <c r="A3972" s="134"/>
      <c r="B3972" s="79"/>
      <c r="C3972" s="81"/>
    </row>
    <row r="3973" spans="1:3">
      <c r="A3973" s="134"/>
      <c r="B3973" s="79"/>
      <c r="C3973" s="81"/>
    </row>
    <row r="3974" spans="1:3">
      <c r="A3974" s="134"/>
      <c r="B3974" s="79"/>
      <c r="C3974" s="81"/>
    </row>
    <row r="3975" spans="1:3">
      <c r="A3975" s="134"/>
      <c r="B3975" s="79"/>
      <c r="C3975" s="81"/>
    </row>
    <row r="3976" spans="1:3">
      <c r="A3976" s="134"/>
      <c r="B3976" s="79"/>
      <c r="C3976" s="81"/>
    </row>
    <row r="3977" spans="1:3">
      <c r="A3977" s="134"/>
      <c r="B3977" s="79"/>
      <c r="C3977" s="81"/>
    </row>
    <row r="3978" spans="1:3">
      <c r="A3978" s="134"/>
      <c r="B3978" s="79"/>
      <c r="C3978" s="81"/>
    </row>
    <row r="3979" spans="1:3">
      <c r="A3979" s="134"/>
      <c r="B3979" s="79"/>
      <c r="C3979" s="81"/>
    </row>
    <row r="3980" spans="1:3">
      <c r="A3980" s="134"/>
      <c r="B3980" s="79"/>
      <c r="C3980" s="81"/>
    </row>
    <row r="3981" spans="1:3">
      <c r="A3981" s="134"/>
      <c r="B3981" s="79"/>
      <c r="C3981" s="81"/>
    </row>
    <row r="3982" spans="1:3">
      <c r="A3982" s="134"/>
      <c r="B3982" s="79"/>
      <c r="C3982" s="81"/>
    </row>
    <row r="3983" spans="1:3">
      <c r="A3983" s="134"/>
      <c r="B3983" s="79"/>
      <c r="C3983" s="81"/>
    </row>
    <row r="3984" spans="1:3">
      <c r="A3984" s="134"/>
      <c r="B3984" s="79"/>
      <c r="C3984" s="81"/>
    </row>
    <row r="3985" spans="1:3">
      <c r="A3985" s="134"/>
      <c r="B3985" s="79"/>
      <c r="C3985" s="81"/>
    </row>
    <row r="3986" spans="1:3">
      <c r="A3986" s="134"/>
      <c r="B3986" s="79"/>
      <c r="C3986" s="81"/>
    </row>
    <row r="3987" spans="1:3">
      <c r="A3987" s="134"/>
      <c r="B3987" s="79"/>
      <c r="C3987" s="81"/>
    </row>
    <row r="3988" spans="1:3">
      <c r="A3988" s="134"/>
      <c r="B3988" s="79"/>
      <c r="C3988" s="81"/>
    </row>
    <row r="3989" spans="1:3">
      <c r="A3989" s="134"/>
      <c r="B3989" s="79"/>
      <c r="C3989" s="81"/>
    </row>
    <row r="3990" spans="1:3">
      <c r="A3990" s="134"/>
      <c r="B3990" s="79"/>
      <c r="C3990" s="81"/>
    </row>
    <row r="3991" spans="1:3">
      <c r="A3991" s="134"/>
      <c r="B3991" s="79"/>
      <c r="C3991" s="81"/>
    </row>
    <row r="3992" spans="1:3">
      <c r="A3992" s="134"/>
      <c r="B3992" s="79"/>
      <c r="C3992" s="81"/>
    </row>
    <row r="3993" spans="1:3">
      <c r="A3993" s="134"/>
      <c r="B3993" s="79"/>
      <c r="C3993" s="81"/>
    </row>
    <row r="3994" spans="1:3">
      <c r="A3994" s="134"/>
      <c r="B3994" s="79"/>
      <c r="C3994" s="81"/>
    </row>
    <row r="3995" spans="1:3">
      <c r="A3995" s="134"/>
      <c r="B3995" s="79"/>
      <c r="C3995" s="81"/>
    </row>
    <row r="3996" spans="1:3">
      <c r="A3996" s="134"/>
      <c r="B3996" s="79"/>
      <c r="C3996" s="81"/>
    </row>
    <row r="3997" spans="1:3">
      <c r="A3997" s="134"/>
      <c r="B3997" s="79"/>
      <c r="C3997" s="81"/>
    </row>
    <row r="3998" spans="1:3">
      <c r="A3998" s="134"/>
      <c r="B3998" s="79"/>
      <c r="C3998" s="81"/>
    </row>
    <row r="3999" spans="1:3">
      <c r="A3999" s="134"/>
      <c r="B3999" s="79"/>
      <c r="C3999" s="81"/>
    </row>
  </sheetData>
  <autoFilter ref="A3:E350">
    <sortState ref="A4:E344">
      <sortCondition ref="A3:A344"/>
    </sortState>
  </autoFilter>
  <dataValidations count="3">
    <dataValidation type="date" allowBlank="1" showInputMessage="1" showErrorMessage="1" sqref="C4:C65564">
      <formula1>40603</formula1>
      <formula2>42005</formula2>
    </dataValidation>
    <dataValidation type="list" allowBlank="1" showInputMessage="1" showErrorMessage="1" sqref="A4:A232 A234:A3999">
      <formula1>Materials</formula1>
    </dataValidation>
    <dataValidation type="decimal" operator="greaterThanOrEqual" allowBlank="1" showInputMessage="1" showErrorMessage="1" sqref="B327:B352 B88:B325 B354:B471 B4:B86 B473:B65564">
      <formula1>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00B050"/>
  </sheetPr>
  <dimension ref="A1:L1001"/>
  <sheetViews>
    <sheetView showGridLines="0" workbookViewId="0">
      <pane ySplit="4" topLeftCell="A230" activePane="bottomLeft" state="frozen"/>
      <selection activeCell="B127" sqref="B127"/>
      <selection pane="bottomLeft" activeCell="B127" sqref="B127"/>
    </sheetView>
  </sheetViews>
  <sheetFormatPr baseColWidth="10" defaultColWidth="8.875" defaultRowHeight="15" x14ac:dyDescent="0"/>
  <cols>
    <col min="1" max="1" width="31.125" style="90" customWidth="1"/>
    <col min="2" max="2" width="8.375" style="90" customWidth="1"/>
    <col min="3" max="4" width="7.625" style="90" customWidth="1"/>
    <col min="5" max="5" width="7.375" style="90" customWidth="1"/>
    <col min="6" max="6" width="9.375" style="90" customWidth="1"/>
    <col min="7" max="7" width="7.875" style="90" customWidth="1"/>
    <col min="8" max="8" width="7.375" style="90" hidden="1" customWidth="1"/>
    <col min="9" max="9" width="5.125" style="90" customWidth="1"/>
    <col min="10" max="10" width="11.5" style="90" customWidth="1"/>
    <col min="11" max="16384" width="8.875" style="90"/>
  </cols>
  <sheetData>
    <row r="1" spans="1:10">
      <c r="A1" s="88" t="s">
        <v>191</v>
      </c>
      <c r="B1" s="89"/>
      <c r="C1" s="89"/>
      <c r="D1" s="89"/>
      <c r="E1" s="89"/>
      <c r="F1" s="89"/>
      <c r="G1" s="89"/>
    </row>
    <row r="2" spans="1:10">
      <c r="A2" s="88" t="s">
        <v>205</v>
      </c>
      <c r="B2" s="89"/>
      <c r="C2" s="89"/>
      <c r="D2" s="89"/>
      <c r="E2" s="89"/>
      <c r="F2" s="89"/>
      <c r="G2" s="89"/>
    </row>
    <row r="3" spans="1:10" ht="17" thickBot="1">
      <c r="A3" s="91" t="s">
        <v>206</v>
      </c>
      <c r="B3" s="89"/>
      <c r="C3" s="89"/>
      <c r="D3" s="89"/>
      <c r="E3" s="89"/>
      <c r="F3" s="89"/>
      <c r="G3" s="89"/>
    </row>
    <row r="4" spans="1:10" s="96" customFormat="1" ht="78.75" customHeight="1">
      <c r="A4" s="92" t="s">
        <v>2</v>
      </c>
      <c r="B4" s="93" t="s">
        <v>207</v>
      </c>
      <c r="C4" s="94" t="s">
        <v>208</v>
      </c>
      <c r="D4" s="94" t="s">
        <v>194</v>
      </c>
      <c r="E4" s="94" t="s">
        <v>209</v>
      </c>
      <c r="F4" s="95" t="s">
        <v>210</v>
      </c>
      <c r="G4" s="95" t="s">
        <v>440</v>
      </c>
      <c r="H4" s="95" t="s">
        <v>192</v>
      </c>
      <c r="I4" s="95" t="s">
        <v>211</v>
      </c>
      <c r="J4" s="95" t="s">
        <v>438</v>
      </c>
    </row>
    <row r="5" spans="1:10" ht="15.75" customHeight="1">
      <c r="A5" s="97" t="e">
        <f>'RAW MATERIALS'!#REF!</f>
        <v>#REF!</v>
      </c>
      <c r="B5" s="98" t="e">
        <f t="shared" ref="B5:B68" si="0">E5+G5</f>
        <v>#REF!</v>
      </c>
      <c r="C5" s="99" t="e">
        <f>SUMPRODUCT(('Materials bought'!$A$4:$A$4121='Buy list'!A5)*('Materials bought'!$B$4:$B$4121))-SUMPRODUCT(('Materials used'!$A$4:$A$4296='Buy list'!A5)*('Materials used'!$B$4:$B$4296))</f>
        <v>#REF!</v>
      </c>
      <c r="D5" s="99" t="e">
        <f>SUMPRODUCT((Orders!$A$4:$A$3960='Buy list'!$A5)*(Orders!$D$4:$D$3960))</f>
        <v>#REF!</v>
      </c>
      <c r="E5" s="99" t="e">
        <f t="shared" ref="E5:E68" si="1">IF(C5-D5&lt;0,D5-C5,0)</f>
        <v>#REF!</v>
      </c>
      <c r="F5" s="100" t="e">
        <f>VLOOKUP(A5,'RAW MATERIALS'!$B$4:$I$206,2,FALSE)</f>
        <v>#REF!</v>
      </c>
      <c r="G5" s="100" t="e">
        <f t="shared" ref="G5:G68" si="2">IF(C5-D5&lt;=F5,2*F5,0)</f>
        <v>#REF!</v>
      </c>
      <c r="H5" s="101" t="e">
        <f>'RAW MATERIALS'!#REF!</f>
        <v>#REF!</v>
      </c>
      <c r="I5" s="101" t="e">
        <f t="shared" ref="I5:I68" si="3">IF(B5&gt;0,"yes","no")</f>
        <v>#REF!</v>
      </c>
      <c r="J5" s="137" t="e">
        <f>VLOOKUP(A5,'RAW MATERIALS'!$B$4:$I$206,3,FALSE)*B5</f>
        <v>#REF!</v>
      </c>
    </row>
    <row r="6" spans="1:10" ht="15.75" customHeight="1">
      <c r="A6" s="97" t="e">
        <f>'RAW MATERIALS'!#REF!</f>
        <v>#REF!</v>
      </c>
      <c r="B6" s="98" t="e">
        <f t="shared" si="0"/>
        <v>#REF!</v>
      </c>
      <c r="C6" s="99" t="e">
        <f>SUMPRODUCT(('Materials bought'!$A$4:$A$4121='Buy list'!A6)*('Materials bought'!$B$4:$B$4121))-SUMPRODUCT(('Materials used'!$A$4:$A$4296='Buy list'!A6)*('Materials used'!$B$4:$B$4296))</f>
        <v>#REF!</v>
      </c>
      <c r="D6" s="99" t="e">
        <f>SUMPRODUCT((Orders!$A$4:$A$3960='Buy list'!$A6)*(Orders!$D$4:$D$3960))</f>
        <v>#REF!</v>
      </c>
      <c r="E6" s="99" t="e">
        <f t="shared" si="1"/>
        <v>#REF!</v>
      </c>
      <c r="F6" s="100" t="e">
        <f>VLOOKUP(A6,'RAW MATERIALS'!$B$4:$I$206,2,FALSE)</f>
        <v>#REF!</v>
      </c>
      <c r="G6" s="100" t="e">
        <f t="shared" si="2"/>
        <v>#REF!</v>
      </c>
      <c r="H6" s="101" t="e">
        <f>'RAW MATERIALS'!#REF!</f>
        <v>#REF!</v>
      </c>
      <c r="I6" s="101" t="e">
        <f t="shared" si="3"/>
        <v>#REF!</v>
      </c>
      <c r="J6" s="137" t="e">
        <f>VLOOKUP(A6,'RAW MATERIALS'!$B$4:$I$206,3,FALSE)*B6</f>
        <v>#REF!</v>
      </c>
    </row>
    <row r="7" spans="1:10" ht="15" customHeight="1">
      <c r="A7" s="97" t="e">
        <f>'RAW MATERIALS'!#REF!</f>
        <v>#REF!</v>
      </c>
      <c r="B7" s="98" t="e">
        <f t="shared" si="0"/>
        <v>#REF!</v>
      </c>
      <c r="C7" s="99" t="e">
        <f>SUMPRODUCT(('Materials bought'!$A$4:$A$4121='Buy list'!A7)*('Materials bought'!$B$4:$B$4121))-SUMPRODUCT(('Materials used'!$A$4:$A$4296='Buy list'!A7)*('Materials used'!$B$4:$B$4296))</f>
        <v>#REF!</v>
      </c>
      <c r="D7" s="99" t="e">
        <f>SUMPRODUCT((Orders!$A$4:$A$3960='Buy list'!$A7)*(Orders!$D$4:$D$3960))</f>
        <v>#REF!</v>
      </c>
      <c r="E7" s="99" t="e">
        <f t="shared" si="1"/>
        <v>#REF!</v>
      </c>
      <c r="F7" s="100" t="e">
        <f>VLOOKUP(A7,'RAW MATERIALS'!$B$4:$I$206,2,FALSE)</f>
        <v>#REF!</v>
      </c>
      <c r="G7" s="100" t="e">
        <f t="shared" si="2"/>
        <v>#REF!</v>
      </c>
      <c r="H7" s="101" t="e">
        <f>'RAW MATERIALS'!#REF!</f>
        <v>#REF!</v>
      </c>
      <c r="I7" s="101" t="e">
        <f t="shared" si="3"/>
        <v>#REF!</v>
      </c>
      <c r="J7" s="137" t="e">
        <f>VLOOKUP(A7,'RAW MATERIALS'!$B$4:$I$206,3,FALSE)*B7</f>
        <v>#REF!</v>
      </c>
    </row>
    <row r="8" spans="1:10" ht="15.75" customHeight="1">
      <c r="A8" s="97" t="e">
        <f>'RAW MATERIALS'!#REF!</f>
        <v>#REF!</v>
      </c>
      <c r="B8" s="98" t="e">
        <f t="shared" si="0"/>
        <v>#REF!</v>
      </c>
      <c r="C8" s="99" t="e">
        <f>SUMPRODUCT(('Materials bought'!$A$4:$A$4121='Buy list'!A8)*('Materials bought'!$B$4:$B$4121))-SUMPRODUCT(('Materials used'!$A$4:$A$4296='Buy list'!A8)*('Materials used'!$B$4:$B$4296))</f>
        <v>#REF!</v>
      </c>
      <c r="D8" s="99" t="e">
        <f>SUMPRODUCT((Orders!$A$4:$A$3960='Buy list'!$A8)*(Orders!$D$4:$D$3960))</f>
        <v>#REF!</v>
      </c>
      <c r="E8" s="99" t="e">
        <f t="shared" si="1"/>
        <v>#REF!</v>
      </c>
      <c r="F8" s="100" t="e">
        <f>VLOOKUP(A8,'RAW MATERIALS'!$B$4:$I$206,2,FALSE)</f>
        <v>#REF!</v>
      </c>
      <c r="G8" s="100" t="e">
        <f t="shared" si="2"/>
        <v>#REF!</v>
      </c>
      <c r="H8" s="101" t="e">
        <f>'RAW MATERIALS'!#REF!</f>
        <v>#REF!</v>
      </c>
      <c r="I8" s="101" t="e">
        <f t="shared" si="3"/>
        <v>#REF!</v>
      </c>
      <c r="J8" s="137" t="e">
        <f>VLOOKUP(A8,'RAW MATERIALS'!$B$4:$I$206,3,FALSE)*B8</f>
        <v>#REF!</v>
      </c>
    </row>
    <row r="9" spans="1:10" ht="15.75" customHeight="1">
      <c r="A9" s="97" t="e">
        <f>'RAW MATERIALS'!#REF!</f>
        <v>#REF!</v>
      </c>
      <c r="B9" s="98" t="e">
        <f t="shared" si="0"/>
        <v>#REF!</v>
      </c>
      <c r="C9" s="99" t="e">
        <f>SUMPRODUCT(('Materials bought'!$A$4:$A$4121='Buy list'!A9)*('Materials bought'!$B$4:$B$4121))-SUMPRODUCT(('Materials used'!$A$4:$A$4296='Buy list'!A9)*('Materials used'!$B$4:$B$4296))</f>
        <v>#REF!</v>
      </c>
      <c r="D9" s="99" t="e">
        <f>SUMPRODUCT((Orders!$A$4:$A$3960='Buy list'!$A9)*(Orders!$D$4:$D$3960))</f>
        <v>#REF!</v>
      </c>
      <c r="E9" s="99" t="e">
        <f t="shared" si="1"/>
        <v>#REF!</v>
      </c>
      <c r="F9" s="100" t="e">
        <f>VLOOKUP(A9,'RAW MATERIALS'!$B$4:$I$206,2,FALSE)</f>
        <v>#REF!</v>
      </c>
      <c r="G9" s="100" t="e">
        <f t="shared" si="2"/>
        <v>#REF!</v>
      </c>
      <c r="H9" s="101" t="e">
        <f>'RAW MATERIALS'!#REF!</f>
        <v>#REF!</v>
      </c>
      <c r="I9" s="101" t="e">
        <f t="shared" si="3"/>
        <v>#REF!</v>
      </c>
      <c r="J9" s="137" t="e">
        <f>VLOOKUP(A9,'RAW MATERIALS'!$B$4:$I$206,3,FALSE)*B9</f>
        <v>#REF!</v>
      </c>
    </row>
    <row r="10" spans="1:10" ht="15.75" customHeight="1">
      <c r="A10" s="97" t="e">
        <f>'RAW MATERIALS'!#REF!</f>
        <v>#REF!</v>
      </c>
      <c r="B10" s="98" t="e">
        <f t="shared" si="0"/>
        <v>#REF!</v>
      </c>
      <c r="C10" s="99" t="e">
        <f>SUMPRODUCT(('Materials bought'!$A$4:$A$4121='Buy list'!A10)*('Materials bought'!$B$4:$B$4121))-SUMPRODUCT(('Materials used'!$A$4:$A$4296='Buy list'!A10)*('Materials used'!$B$4:$B$4296))</f>
        <v>#REF!</v>
      </c>
      <c r="D10" s="99" t="e">
        <f>SUMPRODUCT((Orders!$A$4:$A$3960='Buy list'!$A10)*(Orders!$D$4:$D$3960))</f>
        <v>#REF!</v>
      </c>
      <c r="E10" s="99" t="e">
        <f t="shared" si="1"/>
        <v>#REF!</v>
      </c>
      <c r="F10" s="100" t="e">
        <f>VLOOKUP(A10,'RAW MATERIALS'!$B$4:$I$206,2,FALSE)</f>
        <v>#REF!</v>
      </c>
      <c r="G10" s="100" t="e">
        <f t="shared" si="2"/>
        <v>#REF!</v>
      </c>
      <c r="H10" s="101" t="e">
        <f>'RAW MATERIALS'!#REF!</f>
        <v>#REF!</v>
      </c>
      <c r="I10" s="101" t="e">
        <f t="shared" si="3"/>
        <v>#REF!</v>
      </c>
      <c r="J10" s="137" t="e">
        <f>VLOOKUP(A10,'RAW MATERIALS'!$B$4:$I$206,3,FALSE)*B10</f>
        <v>#REF!</v>
      </c>
    </row>
    <row r="11" spans="1:10" ht="15.75" customHeight="1">
      <c r="A11" s="97" t="e">
        <f>'RAW MATERIALS'!#REF!</f>
        <v>#REF!</v>
      </c>
      <c r="B11" s="98" t="e">
        <f t="shared" si="0"/>
        <v>#REF!</v>
      </c>
      <c r="C11" s="99" t="e">
        <f>SUMPRODUCT(('Materials bought'!$A$4:$A$4121='Buy list'!A11)*('Materials bought'!$B$4:$B$4121))-SUMPRODUCT(('Materials used'!$A$4:$A$4296='Buy list'!A11)*('Materials used'!$B$4:$B$4296))</f>
        <v>#REF!</v>
      </c>
      <c r="D11" s="99" t="e">
        <f>SUMPRODUCT((Orders!$A$4:$A$3960='Buy list'!$A11)*(Orders!$D$4:$D$3960))</f>
        <v>#REF!</v>
      </c>
      <c r="E11" s="99" t="e">
        <f t="shared" si="1"/>
        <v>#REF!</v>
      </c>
      <c r="F11" s="100" t="e">
        <f>VLOOKUP(A11,'RAW MATERIALS'!$B$4:$I$206,2,FALSE)</f>
        <v>#REF!</v>
      </c>
      <c r="G11" s="100" t="e">
        <f t="shared" si="2"/>
        <v>#REF!</v>
      </c>
      <c r="H11" s="101" t="e">
        <f>'RAW MATERIALS'!#REF!</f>
        <v>#REF!</v>
      </c>
      <c r="I11" s="101" t="e">
        <f t="shared" si="3"/>
        <v>#REF!</v>
      </c>
      <c r="J11" s="137" t="e">
        <f>VLOOKUP(A11,'RAW MATERIALS'!$B$4:$I$206,3,FALSE)*B11</f>
        <v>#REF!</v>
      </c>
    </row>
    <row r="12" spans="1:10" ht="15.75" customHeight="1">
      <c r="A12" s="97" t="e">
        <f>'RAW MATERIALS'!#REF!</f>
        <v>#REF!</v>
      </c>
      <c r="B12" s="98" t="e">
        <f t="shared" si="0"/>
        <v>#REF!</v>
      </c>
      <c r="C12" s="99" t="e">
        <f>SUMPRODUCT(('Materials bought'!$A$4:$A$4121='Buy list'!A12)*('Materials bought'!$B$4:$B$4121))-SUMPRODUCT(('Materials used'!$A$4:$A$4296='Buy list'!A12)*('Materials used'!$B$4:$B$4296))</f>
        <v>#REF!</v>
      </c>
      <c r="D12" s="99" t="e">
        <f>SUMPRODUCT((Orders!$A$4:$A$3960='Buy list'!$A12)*(Orders!$D$4:$D$3960))</f>
        <v>#REF!</v>
      </c>
      <c r="E12" s="99" t="e">
        <f t="shared" si="1"/>
        <v>#REF!</v>
      </c>
      <c r="F12" s="100" t="e">
        <f>VLOOKUP(A12,'RAW MATERIALS'!$B$4:$I$206,2,FALSE)</f>
        <v>#REF!</v>
      </c>
      <c r="G12" s="100" t="e">
        <f t="shared" si="2"/>
        <v>#REF!</v>
      </c>
      <c r="H12" s="101" t="e">
        <f>'RAW MATERIALS'!#REF!</f>
        <v>#REF!</v>
      </c>
      <c r="I12" s="101" t="e">
        <f t="shared" si="3"/>
        <v>#REF!</v>
      </c>
      <c r="J12" s="137" t="e">
        <f>VLOOKUP(A12,'RAW MATERIALS'!$B$4:$I$206,3,FALSE)*B12</f>
        <v>#REF!</v>
      </c>
    </row>
    <row r="13" spans="1:10" ht="15.75" customHeight="1">
      <c r="A13" s="97" t="e">
        <f>'RAW MATERIALS'!#REF!</f>
        <v>#REF!</v>
      </c>
      <c r="B13" s="98" t="e">
        <f t="shared" si="0"/>
        <v>#REF!</v>
      </c>
      <c r="C13" s="99" t="e">
        <f>SUMPRODUCT(('Materials bought'!$A$4:$A$4121='Buy list'!A13)*('Materials bought'!$B$4:$B$4121))-SUMPRODUCT(('Materials used'!$A$4:$A$4296='Buy list'!A13)*('Materials used'!$B$4:$B$4296))</f>
        <v>#REF!</v>
      </c>
      <c r="D13" s="99" t="e">
        <f>SUMPRODUCT((Orders!$A$4:$A$3960='Buy list'!$A13)*(Orders!$D$4:$D$3960))</f>
        <v>#REF!</v>
      </c>
      <c r="E13" s="99" t="e">
        <f t="shared" si="1"/>
        <v>#REF!</v>
      </c>
      <c r="F13" s="100" t="e">
        <f>VLOOKUP(A13,'RAW MATERIALS'!$B$4:$I$206,2,FALSE)</f>
        <v>#REF!</v>
      </c>
      <c r="G13" s="100" t="e">
        <f t="shared" si="2"/>
        <v>#REF!</v>
      </c>
      <c r="H13" s="101" t="e">
        <f>'RAW MATERIALS'!#REF!</f>
        <v>#REF!</v>
      </c>
      <c r="I13" s="101" t="e">
        <f t="shared" si="3"/>
        <v>#REF!</v>
      </c>
      <c r="J13" s="137" t="e">
        <f>VLOOKUP(A13,'RAW MATERIALS'!$B$4:$I$206,3,FALSE)*B13</f>
        <v>#REF!</v>
      </c>
    </row>
    <row r="14" spans="1:10" ht="15.75" customHeight="1">
      <c r="A14" s="97" t="e">
        <f>'RAW MATERIALS'!#REF!</f>
        <v>#REF!</v>
      </c>
      <c r="B14" s="98" t="e">
        <f t="shared" si="0"/>
        <v>#REF!</v>
      </c>
      <c r="C14" s="99" t="e">
        <f>SUMPRODUCT(('Materials bought'!$A$4:$A$4121='Buy list'!A14)*('Materials bought'!$B$4:$B$4121))-SUMPRODUCT(('Materials used'!$A$4:$A$4296='Buy list'!A14)*('Materials used'!$B$4:$B$4296))</f>
        <v>#REF!</v>
      </c>
      <c r="D14" s="99" t="e">
        <f>SUMPRODUCT((Orders!$A$4:$A$3960='Buy list'!$A14)*(Orders!$D$4:$D$3960))</f>
        <v>#REF!</v>
      </c>
      <c r="E14" s="99" t="e">
        <f t="shared" si="1"/>
        <v>#REF!</v>
      </c>
      <c r="F14" s="100" t="e">
        <f>VLOOKUP(A14,'RAW MATERIALS'!$B$4:$I$206,2,FALSE)</f>
        <v>#REF!</v>
      </c>
      <c r="G14" s="100" t="e">
        <f t="shared" si="2"/>
        <v>#REF!</v>
      </c>
      <c r="H14" s="101" t="e">
        <f>'RAW MATERIALS'!#REF!</f>
        <v>#REF!</v>
      </c>
      <c r="I14" s="101" t="e">
        <f t="shared" si="3"/>
        <v>#REF!</v>
      </c>
      <c r="J14" s="137" t="e">
        <f>VLOOKUP(A14,'RAW MATERIALS'!$B$4:$I$206,3,FALSE)*B14</f>
        <v>#REF!</v>
      </c>
    </row>
    <row r="15" spans="1:10" ht="15.75" customHeight="1">
      <c r="A15" s="97" t="e">
        <f>'RAW MATERIALS'!#REF!</f>
        <v>#REF!</v>
      </c>
      <c r="B15" s="98" t="e">
        <f t="shared" si="0"/>
        <v>#REF!</v>
      </c>
      <c r="C15" s="99" t="e">
        <f>SUMPRODUCT(('Materials bought'!$A$4:$A$4121='Buy list'!A15)*('Materials bought'!$B$4:$B$4121))-SUMPRODUCT(('Materials used'!$A$4:$A$4296='Buy list'!A15)*('Materials used'!$B$4:$B$4296))</f>
        <v>#REF!</v>
      </c>
      <c r="D15" s="99" t="e">
        <f>SUMPRODUCT((Orders!$A$4:$A$3960='Buy list'!$A15)*(Orders!$D$4:$D$3960))</f>
        <v>#REF!</v>
      </c>
      <c r="E15" s="99" t="e">
        <f t="shared" si="1"/>
        <v>#REF!</v>
      </c>
      <c r="F15" s="100" t="e">
        <f>VLOOKUP(A15,'RAW MATERIALS'!$B$4:$I$206,2,FALSE)</f>
        <v>#REF!</v>
      </c>
      <c r="G15" s="100" t="e">
        <f t="shared" si="2"/>
        <v>#REF!</v>
      </c>
      <c r="H15" s="101" t="e">
        <f>'RAW MATERIALS'!#REF!</f>
        <v>#REF!</v>
      </c>
      <c r="I15" s="101" t="e">
        <f t="shared" si="3"/>
        <v>#REF!</v>
      </c>
      <c r="J15" s="137" t="e">
        <f>VLOOKUP(A15,'RAW MATERIALS'!$B$4:$I$206,3,FALSE)*B15</f>
        <v>#REF!</v>
      </c>
    </row>
    <row r="16" spans="1:10" ht="15.75" customHeight="1">
      <c r="A16" s="97" t="e">
        <f>'RAW MATERIALS'!#REF!</f>
        <v>#REF!</v>
      </c>
      <c r="B16" s="98" t="e">
        <f t="shared" si="0"/>
        <v>#REF!</v>
      </c>
      <c r="C16" s="99" t="e">
        <f>SUMPRODUCT(('Materials bought'!$A$4:$A$4121='Buy list'!A16)*('Materials bought'!$B$4:$B$4121))-SUMPRODUCT(('Materials used'!$A$4:$A$4296='Buy list'!A16)*('Materials used'!$B$4:$B$4296))</f>
        <v>#REF!</v>
      </c>
      <c r="D16" s="99" t="e">
        <f>SUMPRODUCT((Orders!$A$4:$A$3960='Buy list'!$A16)*(Orders!$D$4:$D$3960))</f>
        <v>#REF!</v>
      </c>
      <c r="E16" s="99" t="e">
        <f t="shared" si="1"/>
        <v>#REF!</v>
      </c>
      <c r="F16" s="100" t="e">
        <f>VLOOKUP(A16,'RAW MATERIALS'!$B$4:$I$206,2,FALSE)</f>
        <v>#REF!</v>
      </c>
      <c r="G16" s="100" t="e">
        <f t="shared" si="2"/>
        <v>#REF!</v>
      </c>
      <c r="H16" s="101" t="e">
        <f>'RAW MATERIALS'!#REF!</f>
        <v>#REF!</v>
      </c>
      <c r="I16" s="101" t="e">
        <f t="shared" si="3"/>
        <v>#REF!</v>
      </c>
      <c r="J16" s="137" t="e">
        <f>VLOOKUP(A16,'RAW MATERIALS'!$B$4:$I$206,3,FALSE)*B16</f>
        <v>#REF!</v>
      </c>
    </row>
    <row r="17" spans="1:10" ht="15.75" customHeight="1">
      <c r="A17" s="97" t="e">
        <f>'RAW MATERIALS'!#REF!</f>
        <v>#REF!</v>
      </c>
      <c r="B17" s="98" t="e">
        <f t="shared" si="0"/>
        <v>#REF!</v>
      </c>
      <c r="C17" s="99" t="e">
        <f>SUMPRODUCT(('Materials bought'!$A$4:$A$4121='Buy list'!A17)*('Materials bought'!$B$4:$B$4121))-SUMPRODUCT(('Materials used'!$A$4:$A$4296='Buy list'!A17)*('Materials used'!$B$4:$B$4296))</f>
        <v>#REF!</v>
      </c>
      <c r="D17" s="99" t="e">
        <f>SUMPRODUCT((Orders!$A$4:$A$3960='Buy list'!$A17)*(Orders!$D$4:$D$3960))</f>
        <v>#REF!</v>
      </c>
      <c r="E17" s="99" t="e">
        <f t="shared" si="1"/>
        <v>#REF!</v>
      </c>
      <c r="F17" s="100" t="e">
        <f>VLOOKUP(A17,'RAW MATERIALS'!$B$4:$I$206,2,FALSE)</f>
        <v>#REF!</v>
      </c>
      <c r="G17" s="100" t="e">
        <f t="shared" si="2"/>
        <v>#REF!</v>
      </c>
      <c r="H17" s="101" t="e">
        <f>'RAW MATERIALS'!#REF!</f>
        <v>#REF!</v>
      </c>
      <c r="I17" s="101" t="e">
        <f t="shared" si="3"/>
        <v>#REF!</v>
      </c>
      <c r="J17" s="137" t="e">
        <f>VLOOKUP(A17,'RAW MATERIALS'!$B$4:$I$206,3,FALSE)*B17</f>
        <v>#REF!</v>
      </c>
    </row>
    <row r="18" spans="1:10" ht="15.75" customHeight="1">
      <c r="A18" s="97" t="e">
        <f>'RAW MATERIALS'!#REF!</f>
        <v>#REF!</v>
      </c>
      <c r="B18" s="98" t="e">
        <f t="shared" si="0"/>
        <v>#REF!</v>
      </c>
      <c r="C18" s="99" t="e">
        <f>SUMPRODUCT(('Materials bought'!$A$4:$A$4121='Buy list'!A18)*('Materials bought'!$B$4:$B$4121))-SUMPRODUCT(('Materials used'!$A$4:$A$4296='Buy list'!A18)*('Materials used'!$B$4:$B$4296))</f>
        <v>#REF!</v>
      </c>
      <c r="D18" s="99" t="e">
        <f>SUMPRODUCT((Orders!$A$4:$A$3960='Buy list'!$A18)*(Orders!$D$4:$D$3960))</f>
        <v>#REF!</v>
      </c>
      <c r="E18" s="99" t="e">
        <f t="shared" si="1"/>
        <v>#REF!</v>
      </c>
      <c r="F18" s="100" t="e">
        <f>VLOOKUP(A18,'RAW MATERIALS'!$B$4:$I$206,2,FALSE)</f>
        <v>#REF!</v>
      </c>
      <c r="G18" s="100" t="e">
        <f t="shared" si="2"/>
        <v>#REF!</v>
      </c>
      <c r="H18" s="101" t="e">
        <f>'RAW MATERIALS'!#REF!</f>
        <v>#REF!</v>
      </c>
      <c r="I18" s="101" t="e">
        <f t="shared" si="3"/>
        <v>#REF!</v>
      </c>
      <c r="J18" s="137" t="e">
        <f>VLOOKUP(A18,'RAW MATERIALS'!$B$4:$I$206,3,FALSE)*B18</f>
        <v>#REF!</v>
      </c>
    </row>
    <row r="19" spans="1:10" ht="15.75" customHeight="1">
      <c r="A19" s="97" t="e">
        <f>'RAW MATERIALS'!#REF!</f>
        <v>#REF!</v>
      </c>
      <c r="B19" s="98" t="e">
        <f t="shared" si="0"/>
        <v>#REF!</v>
      </c>
      <c r="C19" s="99" t="e">
        <f>SUMPRODUCT(('Materials bought'!$A$4:$A$4121='Buy list'!A19)*('Materials bought'!$B$4:$B$4121))-SUMPRODUCT(('Materials used'!$A$4:$A$4296='Buy list'!A19)*('Materials used'!$B$4:$B$4296))</f>
        <v>#REF!</v>
      </c>
      <c r="D19" s="99" t="e">
        <f>SUMPRODUCT((Orders!$A$4:$A$3960='Buy list'!$A19)*(Orders!$D$4:$D$3960))</f>
        <v>#REF!</v>
      </c>
      <c r="E19" s="99" t="e">
        <f t="shared" si="1"/>
        <v>#REF!</v>
      </c>
      <c r="F19" s="100" t="e">
        <f>VLOOKUP(A19,'RAW MATERIALS'!$B$4:$I$206,2,FALSE)</f>
        <v>#REF!</v>
      </c>
      <c r="G19" s="100" t="e">
        <f t="shared" si="2"/>
        <v>#REF!</v>
      </c>
      <c r="H19" s="101" t="e">
        <f>'RAW MATERIALS'!#REF!</f>
        <v>#REF!</v>
      </c>
      <c r="I19" s="101" t="e">
        <f t="shared" si="3"/>
        <v>#REF!</v>
      </c>
      <c r="J19" s="137" t="e">
        <f>VLOOKUP(A19,'RAW MATERIALS'!$B$4:$I$206,3,FALSE)*B19</f>
        <v>#REF!</v>
      </c>
    </row>
    <row r="20" spans="1:10" ht="15.75" customHeight="1">
      <c r="A20" s="97" t="e">
        <f>'RAW MATERIALS'!#REF!</f>
        <v>#REF!</v>
      </c>
      <c r="B20" s="98" t="e">
        <f t="shared" si="0"/>
        <v>#REF!</v>
      </c>
      <c r="C20" s="99" t="e">
        <f>SUMPRODUCT(('Materials bought'!$A$4:$A$4121='Buy list'!A20)*('Materials bought'!$B$4:$B$4121))-SUMPRODUCT(('Materials used'!$A$4:$A$4296='Buy list'!A20)*('Materials used'!$B$4:$B$4296))</f>
        <v>#REF!</v>
      </c>
      <c r="D20" s="99" t="e">
        <f>SUMPRODUCT((Orders!$A$4:$A$3960='Buy list'!$A20)*(Orders!$D$4:$D$3960))</f>
        <v>#REF!</v>
      </c>
      <c r="E20" s="99" t="e">
        <f t="shared" si="1"/>
        <v>#REF!</v>
      </c>
      <c r="F20" s="100" t="e">
        <f>VLOOKUP(A20,'RAW MATERIALS'!$B$4:$I$206,2,FALSE)</f>
        <v>#REF!</v>
      </c>
      <c r="G20" s="100" t="e">
        <f t="shared" si="2"/>
        <v>#REF!</v>
      </c>
      <c r="H20" s="101" t="e">
        <f>'RAW MATERIALS'!#REF!</f>
        <v>#REF!</v>
      </c>
      <c r="I20" s="101" t="e">
        <f t="shared" si="3"/>
        <v>#REF!</v>
      </c>
      <c r="J20" s="137" t="e">
        <f>VLOOKUP(A20,'RAW MATERIALS'!$B$4:$I$206,3,FALSE)*B20</f>
        <v>#REF!</v>
      </c>
    </row>
    <row r="21" spans="1:10" ht="15.75" customHeight="1">
      <c r="A21" s="97" t="e">
        <f>'RAW MATERIALS'!#REF!</f>
        <v>#REF!</v>
      </c>
      <c r="B21" s="98" t="e">
        <f t="shared" si="0"/>
        <v>#REF!</v>
      </c>
      <c r="C21" s="99" t="e">
        <f>SUMPRODUCT(('Materials bought'!$A$4:$A$4121='Buy list'!A21)*('Materials bought'!$B$4:$B$4121))-SUMPRODUCT(('Materials used'!$A$4:$A$4296='Buy list'!A21)*('Materials used'!$B$4:$B$4296))</f>
        <v>#REF!</v>
      </c>
      <c r="D21" s="99" t="e">
        <f>SUMPRODUCT((Orders!$A$4:$A$3960='Buy list'!$A21)*(Orders!$D$4:$D$3960))</f>
        <v>#REF!</v>
      </c>
      <c r="E21" s="99" t="e">
        <f t="shared" si="1"/>
        <v>#REF!</v>
      </c>
      <c r="F21" s="100" t="e">
        <f>VLOOKUP(A21,'RAW MATERIALS'!$B$4:$I$206,2,FALSE)</f>
        <v>#REF!</v>
      </c>
      <c r="G21" s="100" t="e">
        <f t="shared" si="2"/>
        <v>#REF!</v>
      </c>
      <c r="H21" s="101" t="e">
        <f>'RAW MATERIALS'!#REF!</f>
        <v>#REF!</v>
      </c>
      <c r="I21" s="101" t="e">
        <f t="shared" si="3"/>
        <v>#REF!</v>
      </c>
      <c r="J21" s="137" t="e">
        <f>VLOOKUP(A21,'RAW MATERIALS'!$B$4:$I$206,3,FALSE)*B21</f>
        <v>#REF!</v>
      </c>
    </row>
    <row r="22" spans="1:10" ht="15.75" customHeight="1">
      <c r="A22" s="97" t="e">
        <f>'RAW MATERIALS'!#REF!</f>
        <v>#REF!</v>
      </c>
      <c r="B22" s="98" t="e">
        <f t="shared" si="0"/>
        <v>#REF!</v>
      </c>
      <c r="C22" s="99" t="e">
        <f>SUMPRODUCT(('Materials bought'!$A$4:$A$4121='Buy list'!A22)*('Materials bought'!$B$4:$B$4121))-SUMPRODUCT(('Materials used'!$A$4:$A$4296='Buy list'!A22)*('Materials used'!$B$4:$B$4296))</f>
        <v>#REF!</v>
      </c>
      <c r="D22" s="99" t="e">
        <f>SUMPRODUCT((Orders!$A$4:$A$3960='Buy list'!$A22)*(Orders!$D$4:$D$3960))</f>
        <v>#REF!</v>
      </c>
      <c r="E22" s="99" t="e">
        <f t="shared" si="1"/>
        <v>#REF!</v>
      </c>
      <c r="F22" s="100" t="e">
        <f>VLOOKUP(A22,'RAW MATERIALS'!$B$4:$I$206,2,FALSE)</f>
        <v>#REF!</v>
      </c>
      <c r="G22" s="100" t="e">
        <f t="shared" si="2"/>
        <v>#REF!</v>
      </c>
      <c r="H22" s="101" t="e">
        <f>'RAW MATERIALS'!#REF!</f>
        <v>#REF!</v>
      </c>
      <c r="I22" s="101" t="e">
        <f t="shared" si="3"/>
        <v>#REF!</v>
      </c>
      <c r="J22" s="137" t="e">
        <f>VLOOKUP(A22,'RAW MATERIALS'!$B$4:$I$206,3,FALSE)*B22</f>
        <v>#REF!</v>
      </c>
    </row>
    <row r="23" spans="1:10" ht="15.75" customHeight="1">
      <c r="A23" s="97" t="e">
        <f>'RAW MATERIALS'!#REF!</f>
        <v>#REF!</v>
      </c>
      <c r="B23" s="98" t="e">
        <f t="shared" si="0"/>
        <v>#REF!</v>
      </c>
      <c r="C23" s="99" t="e">
        <f>SUMPRODUCT(('Materials bought'!$A$4:$A$4121='Buy list'!A23)*('Materials bought'!$B$4:$B$4121))-SUMPRODUCT(('Materials used'!$A$4:$A$4296='Buy list'!A23)*('Materials used'!$B$4:$B$4296))</f>
        <v>#REF!</v>
      </c>
      <c r="D23" s="99" t="e">
        <f>SUMPRODUCT((Orders!$A$4:$A$3960='Buy list'!$A23)*(Orders!$D$4:$D$3960))</f>
        <v>#REF!</v>
      </c>
      <c r="E23" s="99" t="e">
        <f t="shared" si="1"/>
        <v>#REF!</v>
      </c>
      <c r="F23" s="100" t="e">
        <f>VLOOKUP(A23,'RAW MATERIALS'!$B$4:$I$206,2,FALSE)</f>
        <v>#REF!</v>
      </c>
      <c r="G23" s="100" t="e">
        <f t="shared" si="2"/>
        <v>#REF!</v>
      </c>
      <c r="H23" s="101" t="e">
        <f>'RAW MATERIALS'!#REF!</f>
        <v>#REF!</v>
      </c>
      <c r="I23" s="101" t="e">
        <f t="shared" si="3"/>
        <v>#REF!</v>
      </c>
      <c r="J23" s="137" t="e">
        <f>VLOOKUP(A23,'RAW MATERIALS'!$B$4:$I$206,3,FALSE)*B23</f>
        <v>#REF!</v>
      </c>
    </row>
    <row r="24" spans="1:10" ht="15.75" customHeight="1">
      <c r="A24" s="97" t="e">
        <f>'RAW MATERIALS'!#REF!</f>
        <v>#REF!</v>
      </c>
      <c r="B24" s="98" t="e">
        <f t="shared" si="0"/>
        <v>#REF!</v>
      </c>
      <c r="C24" s="99" t="e">
        <f>SUMPRODUCT(('Materials bought'!$A$4:$A$4121='Buy list'!A24)*('Materials bought'!$B$4:$B$4121))-SUMPRODUCT(('Materials used'!$A$4:$A$4296='Buy list'!A24)*('Materials used'!$B$4:$B$4296))</f>
        <v>#REF!</v>
      </c>
      <c r="D24" s="99" t="e">
        <f>SUMPRODUCT((Orders!$A$4:$A$3960='Buy list'!$A24)*(Orders!$D$4:$D$3960))</f>
        <v>#REF!</v>
      </c>
      <c r="E24" s="99" t="e">
        <f t="shared" si="1"/>
        <v>#REF!</v>
      </c>
      <c r="F24" s="100" t="e">
        <f>VLOOKUP(A24,'RAW MATERIALS'!$B$4:$I$206,2,FALSE)</f>
        <v>#REF!</v>
      </c>
      <c r="G24" s="100" t="e">
        <f t="shared" si="2"/>
        <v>#REF!</v>
      </c>
      <c r="H24" s="101" t="e">
        <f>'RAW MATERIALS'!#REF!</f>
        <v>#REF!</v>
      </c>
      <c r="I24" s="101" t="e">
        <f t="shared" si="3"/>
        <v>#REF!</v>
      </c>
      <c r="J24" s="137" t="e">
        <f>VLOOKUP(A24,'RAW MATERIALS'!$B$4:$I$206,3,FALSE)*B24</f>
        <v>#REF!</v>
      </c>
    </row>
    <row r="25" spans="1:10" ht="15.75" customHeight="1">
      <c r="A25" s="97" t="e">
        <f>'RAW MATERIALS'!#REF!</f>
        <v>#REF!</v>
      </c>
      <c r="B25" s="98" t="e">
        <f t="shared" si="0"/>
        <v>#REF!</v>
      </c>
      <c r="C25" s="99" t="e">
        <f>SUMPRODUCT(('Materials bought'!$A$4:$A$4121='Buy list'!A25)*('Materials bought'!$B$4:$B$4121))-SUMPRODUCT(('Materials used'!$A$4:$A$4296='Buy list'!A25)*('Materials used'!$B$4:$B$4296))</f>
        <v>#REF!</v>
      </c>
      <c r="D25" s="99" t="e">
        <f>SUMPRODUCT((Orders!$A$4:$A$3960='Buy list'!$A25)*(Orders!$D$4:$D$3960))</f>
        <v>#REF!</v>
      </c>
      <c r="E25" s="99" t="e">
        <f t="shared" si="1"/>
        <v>#REF!</v>
      </c>
      <c r="F25" s="100" t="e">
        <f>VLOOKUP(A25,'RAW MATERIALS'!$B$4:$I$206,2,FALSE)</f>
        <v>#REF!</v>
      </c>
      <c r="G25" s="100" t="e">
        <f t="shared" si="2"/>
        <v>#REF!</v>
      </c>
      <c r="H25" s="101" t="e">
        <f>'RAW MATERIALS'!#REF!</f>
        <v>#REF!</v>
      </c>
      <c r="I25" s="101" t="e">
        <f t="shared" si="3"/>
        <v>#REF!</v>
      </c>
      <c r="J25" s="137" t="e">
        <f>VLOOKUP(A25,'RAW MATERIALS'!$B$4:$I$206,3,FALSE)*B25</f>
        <v>#REF!</v>
      </c>
    </row>
    <row r="26" spans="1:10" ht="15.75" customHeight="1">
      <c r="A26" s="97" t="e">
        <f>'RAW MATERIALS'!#REF!</f>
        <v>#REF!</v>
      </c>
      <c r="B26" s="98" t="e">
        <f t="shared" si="0"/>
        <v>#REF!</v>
      </c>
      <c r="C26" s="99" t="e">
        <f>SUMPRODUCT(('Materials bought'!$A$4:$A$4121='Buy list'!A26)*('Materials bought'!$B$4:$B$4121))-SUMPRODUCT(('Materials used'!$A$4:$A$4296='Buy list'!A26)*('Materials used'!$B$4:$B$4296))</f>
        <v>#REF!</v>
      </c>
      <c r="D26" s="99" t="e">
        <f>SUMPRODUCT((Orders!$A$4:$A$3960='Buy list'!$A26)*(Orders!$D$4:$D$3960))</f>
        <v>#REF!</v>
      </c>
      <c r="E26" s="99" t="e">
        <f t="shared" si="1"/>
        <v>#REF!</v>
      </c>
      <c r="F26" s="100" t="e">
        <f>VLOOKUP(A26,'RAW MATERIALS'!$B$4:$I$206,2,FALSE)</f>
        <v>#REF!</v>
      </c>
      <c r="G26" s="100" t="e">
        <f t="shared" si="2"/>
        <v>#REF!</v>
      </c>
      <c r="H26" s="101" t="e">
        <f>'RAW MATERIALS'!#REF!</f>
        <v>#REF!</v>
      </c>
      <c r="I26" s="101" t="e">
        <f t="shared" si="3"/>
        <v>#REF!</v>
      </c>
      <c r="J26" s="137" t="e">
        <f>VLOOKUP(A26,'RAW MATERIALS'!$B$4:$I$206,3,FALSE)*B26</f>
        <v>#REF!</v>
      </c>
    </row>
    <row r="27" spans="1:10" ht="15.75" customHeight="1">
      <c r="A27" s="97" t="e">
        <f>'RAW MATERIALS'!#REF!</f>
        <v>#REF!</v>
      </c>
      <c r="B27" s="98" t="e">
        <f t="shared" si="0"/>
        <v>#REF!</v>
      </c>
      <c r="C27" s="99" t="e">
        <f>SUMPRODUCT(('Materials bought'!$A$4:$A$4121='Buy list'!A27)*('Materials bought'!$B$4:$B$4121))-SUMPRODUCT(('Materials used'!$A$4:$A$4296='Buy list'!A27)*('Materials used'!$B$4:$B$4296))</f>
        <v>#REF!</v>
      </c>
      <c r="D27" s="99" t="e">
        <f>SUMPRODUCT((Orders!$A$4:$A$3960='Buy list'!$A27)*(Orders!$D$4:$D$3960))</f>
        <v>#REF!</v>
      </c>
      <c r="E27" s="99" t="e">
        <f t="shared" si="1"/>
        <v>#REF!</v>
      </c>
      <c r="F27" s="100" t="e">
        <f>VLOOKUP(A27,'RAW MATERIALS'!$B$4:$I$206,2,FALSE)</f>
        <v>#REF!</v>
      </c>
      <c r="G27" s="100" t="e">
        <f t="shared" si="2"/>
        <v>#REF!</v>
      </c>
      <c r="H27" s="101" t="e">
        <f>'RAW MATERIALS'!#REF!</f>
        <v>#REF!</v>
      </c>
      <c r="I27" s="101" t="e">
        <f t="shared" si="3"/>
        <v>#REF!</v>
      </c>
      <c r="J27" s="137" t="e">
        <f>VLOOKUP(A27,'RAW MATERIALS'!$B$4:$I$206,3,FALSE)*B27</f>
        <v>#REF!</v>
      </c>
    </row>
    <row r="28" spans="1:10" ht="15.75" customHeight="1">
      <c r="A28" s="97" t="e">
        <f>'RAW MATERIALS'!#REF!</f>
        <v>#REF!</v>
      </c>
      <c r="B28" s="98" t="e">
        <f t="shared" si="0"/>
        <v>#REF!</v>
      </c>
      <c r="C28" s="99" t="e">
        <f>SUMPRODUCT(('Materials bought'!$A$4:$A$4121='Buy list'!A28)*('Materials bought'!$B$4:$B$4121))-SUMPRODUCT(('Materials used'!$A$4:$A$4296='Buy list'!A28)*('Materials used'!$B$4:$B$4296))</f>
        <v>#REF!</v>
      </c>
      <c r="D28" s="99" t="e">
        <f>SUMPRODUCT((Orders!$A$4:$A$3960='Buy list'!$A28)*(Orders!$D$4:$D$3960))</f>
        <v>#REF!</v>
      </c>
      <c r="E28" s="99" t="e">
        <f t="shared" si="1"/>
        <v>#REF!</v>
      </c>
      <c r="F28" s="100" t="e">
        <f>VLOOKUP(A28,'RAW MATERIALS'!$B$4:$I$206,2,FALSE)</f>
        <v>#REF!</v>
      </c>
      <c r="G28" s="100" t="e">
        <f t="shared" si="2"/>
        <v>#REF!</v>
      </c>
      <c r="H28" s="101" t="e">
        <f>'RAW MATERIALS'!#REF!</f>
        <v>#REF!</v>
      </c>
      <c r="I28" s="101" t="e">
        <f t="shared" si="3"/>
        <v>#REF!</v>
      </c>
      <c r="J28" s="137" t="e">
        <f>VLOOKUP(A28,'RAW MATERIALS'!$B$4:$I$206,3,FALSE)*B28</f>
        <v>#REF!</v>
      </c>
    </row>
    <row r="29" spans="1:10" ht="15.75" customHeight="1">
      <c r="A29" s="97" t="e">
        <f>'RAW MATERIALS'!#REF!</f>
        <v>#REF!</v>
      </c>
      <c r="B29" s="98" t="e">
        <f t="shared" si="0"/>
        <v>#REF!</v>
      </c>
      <c r="C29" s="99" t="e">
        <f>SUMPRODUCT(('Materials bought'!$A$4:$A$4121='Buy list'!A29)*('Materials bought'!$B$4:$B$4121))-SUMPRODUCT(('Materials used'!$A$4:$A$4296='Buy list'!A29)*('Materials used'!$B$4:$B$4296))</f>
        <v>#REF!</v>
      </c>
      <c r="D29" s="99" t="e">
        <f>SUMPRODUCT((Orders!$A$4:$A$3960='Buy list'!$A29)*(Orders!$D$4:$D$3960))</f>
        <v>#REF!</v>
      </c>
      <c r="E29" s="99" t="e">
        <f t="shared" si="1"/>
        <v>#REF!</v>
      </c>
      <c r="F29" s="100" t="e">
        <f>VLOOKUP(A29,'RAW MATERIALS'!$B$4:$I$206,2,FALSE)</f>
        <v>#REF!</v>
      </c>
      <c r="G29" s="100" t="e">
        <f t="shared" si="2"/>
        <v>#REF!</v>
      </c>
      <c r="H29" s="101" t="e">
        <f>'RAW MATERIALS'!#REF!</f>
        <v>#REF!</v>
      </c>
      <c r="I29" s="101" t="e">
        <f t="shared" si="3"/>
        <v>#REF!</v>
      </c>
      <c r="J29" s="137" t="e">
        <f>VLOOKUP(A29,'RAW MATERIALS'!$B$4:$I$206,3,FALSE)*B29</f>
        <v>#REF!</v>
      </c>
    </row>
    <row r="30" spans="1:10" ht="15.75" customHeight="1">
      <c r="A30" s="97" t="e">
        <f>'RAW MATERIALS'!#REF!</f>
        <v>#REF!</v>
      </c>
      <c r="B30" s="98" t="e">
        <f t="shared" si="0"/>
        <v>#REF!</v>
      </c>
      <c r="C30" s="99" t="e">
        <f>SUMPRODUCT(('Materials bought'!$A$4:$A$4121='Buy list'!A30)*('Materials bought'!$B$4:$B$4121))-SUMPRODUCT(('Materials used'!$A$4:$A$4296='Buy list'!A30)*('Materials used'!$B$4:$B$4296))</f>
        <v>#REF!</v>
      </c>
      <c r="D30" s="99" t="e">
        <f>SUMPRODUCT((Orders!$A$4:$A$3960='Buy list'!$A30)*(Orders!$D$4:$D$3960))</f>
        <v>#REF!</v>
      </c>
      <c r="E30" s="99" t="e">
        <f t="shared" si="1"/>
        <v>#REF!</v>
      </c>
      <c r="F30" s="100" t="e">
        <f>VLOOKUP(A30,'RAW MATERIALS'!$B$4:$I$206,2,FALSE)</f>
        <v>#REF!</v>
      </c>
      <c r="G30" s="100" t="e">
        <f t="shared" si="2"/>
        <v>#REF!</v>
      </c>
      <c r="H30" s="101" t="e">
        <f>'RAW MATERIALS'!#REF!</f>
        <v>#REF!</v>
      </c>
      <c r="I30" s="101" t="e">
        <f t="shared" si="3"/>
        <v>#REF!</v>
      </c>
      <c r="J30" s="137" t="e">
        <f>VLOOKUP(A30,'RAW MATERIALS'!$B$4:$I$206,3,FALSE)*B30</f>
        <v>#REF!</v>
      </c>
    </row>
    <row r="31" spans="1:10" ht="15.75" customHeight="1">
      <c r="A31" s="97" t="e">
        <f>'RAW MATERIALS'!#REF!</f>
        <v>#REF!</v>
      </c>
      <c r="B31" s="98" t="e">
        <f t="shared" si="0"/>
        <v>#REF!</v>
      </c>
      <c r="C31" s="99" t="e">
        <f>SUMPRODUCT(('Materials bought'!$A$4:$A$4121='Buy list'!A31)*('Materials bought'!$B$4:$B$4121))-SUMPRODUCT(('Materials used'!$A$4:$A$4296='Buy list'!A31)*('Materials used'!$B$4:$B$4296))</f>
        <v>#REF!</v>
      </c>
      <c r="D31" s="99" t="e">
        <f>SUMPRODUCT((Orders!$A$4:$A$3960='Buy list'!$A31)*(Orders!$D$4:$D$3960))</f>
        <v>#REF!</v>
      </c>
      <c r="E31" s="99" t="e">
        <f t="shared" si="1"/>
        <v>#REF!</v>
      </c>
      <c r="F31" s="100" t="e">
        <f>VLOOKUP(A31,'RAW MATERIALS'!$B$4:$I$206,2,FALSE)</f>
        <v>#REF!</v>
      </c>
      <c r="G31" s="100" t="e">
        <f t="shared" si="2"/>
        <v>#REF!</v>
      </c>
      <c r="H31" s="101" t="e">
        <f>'RAW MATERIALS'!#REF!</f>
        <v>#REF!</v>
      </c>
      <c r="I31" s="101" t="e">
        <f t="shared" si="3"/>
        <v>#REF!</v>
      </c>
      <c r="J31" s="137" t="e">
        <f>VLOOKUP(A31,'RAW MATERIALS'!$B$4:$I$206,3,FALSE)*B31</f>
        <v>#REF!</v>
      </c>
    </row>
    <row r="32" spans="1:10" ht="15.75" customHeight="1">
      <c r="A32" s="97" t="e">
        <f>'RAW MATERIALS'!#REF!</f>
        <v>#REF!</v>
      </c>
      <c r="B32" s="98" t="e">
        <f t="shared" si="0"/>
        <v>#REF!</v>
      </c>
      <c r="C32" s="99" t="e">
        <f>SUMPRODUCT(('Materials bought'!$A$4:$A$4121='Buy list'!A32)*('Materials bought'!$B$4:$B$4121))-SUMPRODUCT(('Materials used'!$A$4:$A$4296='Buy list'!A32)*('Materials used'!$B$4:$B$4296))</f>
        <v>#REF!</v>
      </c>
      <c r="D32" s="99" t="e">
        <f>SUMPRODUCT((Orders!$A$4:$A$3960='Buy list'!$A32)*(Orders!$D$4:$D$3960))</f>
        <v>#REF!</v>
      </c>
      <c r="E32" s="99" t="e">
        <f t="shared" si="1"/>
        <v>#REF!</v>
      </c>
      <c r="F32" s="100" t="e">
        <f>VLOOKUP(A32,'RAW MATERIALS'!$B$4:$I$206,2,FALSE)</f>
        <v>#REF!</v>
      </c>
      <c r="G32" s="100" t="e">
        <f t="shared" si="2"/>
        <v>#REF!</v>
      </c>
      <c r="H32" s="101" t="e">
        <f>'RAW MATERIALS'!#REF!</f>
        <v>#REF!</v>
      </c>
      <c r="I32" s="101" t="e">
        <f t="shared" si="3"/>
        <v>#REF!</v>
      </c>
      <c r="J32" s="137" t="e">
        <f>VLOOKUP(A32,'RAW MATERIALS'!$B$4:$I$206,3,FALSE)*B32</f>
        <v>#REF!</v>
      </c>
    </row>
    <row r="33" spans="1:10" ht="15.75" customHeight="1">
      <c r="A33" s="97" t="e">
        <f>'RAW MATERIALS'!#REF!</f>
        <v>#REF!</v>
      </c>
      <c r="B33" s="98" t="e">
        <f t="shared" si="0"/>
        <v>#REF!</v>
      </c>
      <c r="C33" s="99" t="e">
        <f>SUMPRODUCT(('Materials bought'!$A$4:$A$4121='Buy list'!A33)*('Materials bought'!$B$4:$B$4121))-SUMPRODUCT(('Materials used'!$A$4:$A$4296='Buy list'!A33)*('Materials used'!$B$4:$B$4296))</f>
        <v>#REF!</v>
      </c>
      <c r="D33" s="99" t="e">
        <f>SUMPRODUCT((Orders!$A$4:$A$3960='Buy list'!$A33)*(Orders!$D$4:$D$3960))</f>
        <v>#REF!</v>
      </c>
      <c r="E33" s="99" t="e">
        <f t="shared" si="1"/>
        <v>#REF!</v>
      </c>
      <c r="F33" s="100" t="e">
        <f>VLOOKUP(A33,'RAW MATERIALS'!$B$4:$I$206,2,FALSE)</f>
        <v>#REF!</v>
      </c>
      <c r="G33" s="100" t="e">
        <f t="shared" si="2"/>
        <v>#REF!</v>
      </c>
      <c r="H33" s="101" t="e">
        <f>'RAW MATERIALS'!#REF!</f>
        <v>#REF!</v>
      </c>
      <c r="I33" s="101" t="e">
        <f t="shared" si="3"/>
        <v>#REF!</v>
      </c>
      <c r="J33" s="137" t="e">
        <f>VLOOKUP(A33,'RAW MATERIALS'!$B$4:$I$206,3,FALSE)*B33</f>
        <v>#REF!</v>
      </c>
    </row>
    <row r="34" spans="1:10" ht="15.75" customHeight="1">
      <c r="A34" s="97" t="e">
        <f>'RAW MATERIALS'!#REF!</f>
        <v>#REF!</v>
      </c>
      <c r="B34" s="98" t="e">
        <f t="shared" si="0"/>
        <v>#REF!</v>
      </c>
      <c r="C34" s="99" t="e">
        <f>SUMPRODUCT(('Materials bought'!$A$4:$A$4121='Buy list'!A34)*('Materials bought'!$B$4:$B$4121))-SUMPRODUCT(('Materials used'!$A$4:$A$4296='Buy list'!A34)*('Materials used'!$B$4:$B$4296))</f>
        <v>#REF!</v>
      </c>
      <c r="D34" s="99" t="e">
        <f>SUMPRODUCT((Orders!$A$4:$A$3960='Buy list'!$A34)*(Orders!$D$4:$D$3960))</f>
        <v>#REF!</v>
      </c>
      <c r="E34" s="99" t="e">
        <f t="shared" si="1"/>
        <v>#REF!</v>
      </c>
      <c r="F34" s="100" t="e">
        <f>VLOOKUP(A34,'RAW MATERIALS'!$B$4:$I$206,2,FALSE)</f>
        <v>#REF!</v>
      </c>
      <c r="G34" s="100" t="e">
        <f t="shared" si="2"/>
        <v>#REF!</v>
      </c>
      <c r="H34" s="101" t="e">
        <f>'RAW MATERIALS'!#REF!</f>
        <v>#REF!</v>
      </c>
      <c r="I34" s="101" t="e">
        <f t="shared" si="3"/>
        <v>#REF!</v>
      </c>
      <c r="J34" s="137" t="e">
        <f>VLOOKUP(A34,'RAW MATERIALS'!$B$4:$I$206,3,FALSE)*B34</f>
        <v>#REF!</v>
      </c>
    </row>
    <row r="35" spans="1:10" ht="15.75" customHeight="1">
      <c r="A35" s="97" t="e">
        <f>'RAW MATERIALS'!#REF!</f>
        <v>#REF!</v>
      </c>
      <c r="B35" s="98" t="e">
        <f t="shared" si="0"/>
        <v>#REF!</v>
      </c>
      <c r="C35" s="99" t="e">
        <f>SUMPRODUCT(('Materials bought'!$A$4:$A$4121='Buy list'!A35)*('Materials bought'!$B$4:$B$4121))-SUMPRODUCT(('Materials used'!$A$4:$A$4296='Buy list'!A35)*('Materials used'!$B$4:$B$4296))</f>
        <v>#REF!</v>
      </c>
      <c r="D35" s="99" t="e">
        <f>SUMPRODUCT((Orders!$A$4:$A$3960='Buy list'!$A35)*(Orders!$D$4:$D$3960))</f>
        <v>#REF!</v>
      </c>
      <c r="E35" s="99" t="e">
        <f t="shared" si="1"/>
        <v>#REF!</v>
      </c>
      <c r="F35" s="100" t="e">
        <f>VLOOKUP(A35,'RAW MATERIALS'!$B$4:$I$206,2,FALSE)</f>
        <v>#REF!</v>
      </c>
      <c r="G35" s="100" t="e">
        <f t="shared" si="2"/>
        <v>#REF!</v>
      </c>
      <c r="H35" s="101" t="e">
        <f>'RAW MATERIALS'!#REF!</f>
        <v>#REF!</v>
      </c>
      <c r="I35" s="101" t="e">
        <f t="shared" si="3"/>
        <v>#REF!</v>
      </c>
      <c r="J35" s="137" t="e">
        <f>VLOOKUP(A35,'RAW MATERIALS'!$B$4:$I$206,3,FALSE)*B35</f>
        <v>#REF!</v>
      </c>
    </row>
    <row r="36" spans="1:10" ht="15.75" customHeight="1">
      <c r="A36" s="97" t="e">
        <f>'RAW MATERIALS'!#REF!</f>
        <v>#REF!</v>
      </c>
      <c r="B36" s="98" t="e">
        <f t="shared" si="0"/>
        <v>#REF!</v>
      </c>
      <c r="C36" s="99" t="e">
        <f>SUMPRODUCT(('Materials bought'!$A$4:$A$4121='Buy list'!A36)*('Materials bought'!$B$4:$B$4121))-SUMPRODUCT(('Materials used'!$A$4:$A$4296='Buy list'!A36)*('Materials used'!$B$4:$B$4296))</f>
        <v>#REF!</v>
      </c>
      <c r="D36" s="99" t="e">
        <f>SUMPRODUCT((Orders!$A$4:$A$3960='Buy list'!$A36)*(Orders!$D$4:$D$3960))</f>
        <v>#REF!</v>
      </c>
      <c r="E36" s="99" t="e">
        <f t="shared" si="1"/>
        <v>#REF!</v>
      </c>
      <c r="F36" s="100" t="e">
        <f>VLOOKUP(A36,'RAW MATERIALS'!$B$4:$I$206,2,FALSE)</f>
        <v>#REF!</v>
      </c>
      <c r="G36" s="100" t="e">
        <f t="shared" si="2"/>
        <v>#REF!</v>
      </c>
      <c r="H36" s="101" t="e">
        <f>'RAW MATERIALS'!#REF!</f>
        <v>#REF!</v>
      </c>
      <c r="I36" s="101" t="e">
        <f t="shared" si="3"/>
        <v>#REF!</v>
      </c>
      <c r="J36" s="137" t="e">
        <f>VLOOKUP(A36,'RAW MATERIALS'!$B$4:$I$206,3,FALSE)*B36</f>
        <v>#REF!</v>
      </c>
    </row>
    <row r="37" spans="1:10" ht="15.75" customHeight="1">
      <c r="A37" s="97" t="e">
        <f>'RAW MATERIALS'!#REF!</f>
        <v>#REF!</v>
      </c>
      <c r="B37" s="98" t="e">
        <f t="shared" si="0"/>
        <v>#REF!</v>
      </c>
      <c r="C37" s="99" t="e">
        <f>SUMPRODUCT(('Materials bought'!$A$4:$A$4121='Buy list'!A37)*('Materials bought'!$B$4:$B$4121))-SUMPRODUCT(('Materials used'!$A$4:$A$4296='Buy list'!A37)*('Materials used'!$B$4:$B$4296))</f>
        <v>#REF!</v>
      </c>
      <c r="D37" s="99" t="e">
        <f>SUMPRODUCT((Orders!$A$4:$A$3960='Buy list'!$A37)*(Orders!$D$4:$D$3960))</f>
        <v>#REF!</v>
      </c>
      <c r="E37" s="99" t="e">
        <f t="shared" si="1"/>
        <v>#REF!</v>
      </c>
      <c r="F37" s="100" t="e">
        <f>VLOOKUP(A37,'RAW MATERIALS'!$B$4:$I$206,2,FALSE)</f>
        <v>#REF!</v>
      </c>
      <c r="G37" s="100" t="e">
        <f t="shared" si="2"/>
        <v>#REF!</v>
      </c>
      <c r="H37" s="101" t="e">
        <f>'RAW MATERIALS'!#REF!</f>
        <v>#REF!</v>
      </c>
      <c r="I37" s="101" t="e">
        <f t="shared" si="3"/>
        <v>#REF!</v>
      </c>
      <c r="J37" s="137" t="e">
        <f>VLOOKUP(A37,'RAW MATERIALS'!$B$4:$I$206,3,FALSE)*B37</f>
        <v>#REF!</v>
      </c>
    </row>
    <row r="38" spans="1:10" ht="15.75" customHeight="1">
      <c r="A38" s="97" t="e">
        <f>'RAW MATERIALS'!#REF!</f>
        <v>#REF!</v>
      </c>
      <c r="B38" s="98" t="e">
        <f t="shared" si="0"/>
        <v>#REF!</v>
      </c>
      <c r="C38" s="99" t="e">
        <f>SUMPRODUCT(('Materials bought'!$A$4:$A$4121='Buy list'!A38)*('Materials bought'!$B$4:$B$4121))-SUMPRODUCT(('Materials used'!$A$4:$A$4296='Buy list'!A38)*('Materials used'!$B$4:$B$4296))</f>
        <v>#REF!</v>
      </c>
      <c r="D38" s="99" t="e">
        <f>SUMPRODUCT((Orders!$A$4:$A$3960='Buy list'!$A38)*(Orders!$D$4:$D$3960))</f>
        <v>#REF!</v>
      </c>
      <c r="E38" s="99" t="e">
        <f t="shared" si="1"/>
        <v>#REF!</v>
      </c>
      <c r="F38" s="100" t="e">
        <f>VLOOKUP(A38,'RAW MATERIALS'!$B$4:$I$206,2,FALSE)</f>
        <v>#REF!</v>
      </c>
      <c r="G38" s="100" t="e">
        <f t="shared" si="2"/>
        <v>#REF!</v>
      </c>
      <c r="H38" s="101" t="e">
        <f>'RAW MATERIALS'!#REF!</f>
        <v>#REF!</v>
      </c>
      <c r="I38" s="101" t="e">
        <f t="shared" si="3"/>
        <v>#REF!</v>
      </c>
      <c r="J38" s="137" t="e">
        <f>VLOOKUP(A38,'RAW MATERIALS'!$B$4:$I$206,3,FALSE)*B38</f>
        <v>#REF!</v>
      </c>
    </row>
    <row r="39" spans="1:10" ht="15.75" customHeight="1">
      <c r="A39" s="97" t="e">
        <f>'RAW MATERIALS'!#REF!</f>
        <v>#REF!</v>
      </c>
      <c r="B39" s="98" t="e">
        <f t="shared" si="0"/>
        <v>#REF!</v>
      </c>
      <c r="C39" s="99" t="e">
        <f>SUMPRODUCT(('Materials bought'!$A$4:$A$4121='Buy list'!A39)*('Materials bought'!$B$4:$B$4121))-SUMPRODUCT(('Materials used'!$A$4:$A$4296='Buy list'!A39)*('Materials used'!$B$4:$B$4296))</f>
        <v>#REF!</v>
      </c>
      <c r="D39" s="99" t="e">
        <f>SUMPRODUCT((Orders!$A$4:$A$3960='Buy list'!$A39)*(Orders!$D$4:$D$3960))</f>
        <v>#REF!</v>
      </c>
      <c r="E39" s="99" t="e">
        <f t="shared" si="1"/>
        <v>#REF!</v>
      </c>
      <c r="F39" s="100" t="e">
        <f>VLOOKUP(A39,'RAW MATERIALS'!$B$4:$I$206,2,FALSE)</f>
        <v>#REF!</v>
      </c>
      <c r="G39" s="100" t="e">
        <f t="shared" si="2"/>
        <v>#REF!</v>
      </c>
      <c r="H39" s="101" t="e">
        <f>'RAW MATERIALS'!#REF!</f>
        <v>#REF!</v>
      </c>
      <c r="I39" s="101" t="e">
        <f t="shared" si="3"/>
        <v>#REF!</v>
      </c>
      <c r="J39" s="137" t="e">
        <f>VLOOKUP(A39,'RAW MATERIALS'!$B$4:$I$206,3,FALSE)*B39</f>
        <v>#REF!</v>
      </c>
    </row>
    <row r="40" spans="1:10" ht="15" customHeight="1">
      <c r="A40" s="97" t="e">
        <f>'RAW MATERIALS'!#REF!</f>
        <v>#REF!</v>
      </c>
      <c r="B40" s="98" t="e">
        <f t="shared" si="0"/>
        <v>#REF!</v>
      </c>
      <c r="C40" s="99" t="e">
        <f>SUMPRODUCT(('Materials bought'!$A$4:$A$4121='Buy list'!A40)*('Materials bought'!$B$4:$B$4121))-SUMPRODUCT(('Materials used'!$A$4:$A$4296='Buy list'!A40)*('Materials used'!$B$4:$B$4296))</f>
        <v>#REF!</v>
      </c>
      <c r="D40" s="99" t="e">
        <f>SUMPRODUCT((Orders!$A$4:$A$3960='Buy list'!$A40)*(Orders!$D$4:$D$3960))</f>
        <v>#REF!</v>
      </c>
      <c r="E40" s="99" t="e">
        <f t="shared" si="1"/>
        <v>#REF!</v>
      </c>
      <c r="F40" s="100" t="e">
        <f>VLOOKUP(A40,'RAW MATERIALS'!$B$4:$I$206,2,FALSE)</f>
        <v>#REF!</v>
      </c>
      <c r="G40" s="100" t="e">
        <f t="shared" si="2"/>
        <v>#REF!</v>
      </c>
      <c r="H40" s="101" t="e">
        <f>'RAW MATERIALS'!#REF!</f>
        <v>#REF!</v>
      </c>
      <c r="I40" s="101" t="e">
        <f t="shared" si="3"/>
        <v>#REF!</v>
      </c>
      <c r="J40" s="137" t="e">
        <f>VLOOKUP(A40,'RAW MATERIALS'!$B$4:$I$206,3,FALSE)*B40</f>
        <v>#REF!</v>
      </c>
    </row>
    <row r="41" spans="1:10" ht="15" customHeight="1">
      <c r="A41" s="97" t="e">
        <f>'RAW MATERIALS'!#REF!</f>
        <v>#REF!</v>
      </c>
      <c r="B41" s="98" t="e">
        <f t="shared" si="0"/>
        <v>#REF!</v>
      </c>
      <c r="C41" s="99" t="e">
        <f>SUMPRODUCT(('Materials bought'!$A$4:$A$4121='Buy list'!A41)*('Materials bought'!$B$4:$B$4121))-SUMPRODUCT(('Materials used'!$A$4:$A$4296='Buy list'!A41)*('Materials used'!$B$4:$B$4296))</f>
        <v>#REF!</v>
      </c>
      <c r="D41" s="99" t="e">
        <f>SUMPRODUCT((Orders!$A$4:$A$3960='Buy list'!$A41)*(Orders!$D$4:$D$3960))</f>
        <v>#REF!</v>
      </c>
      <c r="E41" s="99" t="e">
        <f t="shared" si="1"/>
        <v>#REF!</v>
      </c>
      <c r="F41" s="100" t="e">
        <f>VLOOKUP(A41,'RAW MATERIALS'!$B$4:$I$206,2,FALSE)</f>
        <v>#REF!</v>
      </c>
      <c r="G41" s="100" t="e">
        <f t="shared" si="2"/>
        <v>#REF!</v>
      </c>
      <c r="H41" s="101" t="e">
        <f>'RAW MATERIALS'!#REF!</f>
        <v>#REF!</v>
      </c>
      <c r="I41" s="101" t="e">
        <f t="shared" si="3"/>
        <v>#REF!</v>
      </c>
      <c r="J41" s="137" t="e">
        <f>VLOOKUP(A41,'RAW MATERIALS'!$B$4:$I$206,3,FALSE)*B41</f>
        <v>#REF!</v>
      </c>
    </row>
    <row r="42" spans="1:10" ht="15" customHeight="1">
      <c r="A42" s="97" t="e">
        <f>'RAW MATERIALS'!#REF!</f>
        <v>#REF!</v>
      </c>
      <c r="B42" s="98" t="e">
        <f t="shared" si="0"/>
        <v>#REF!</v>
      </c>
      <c r="C42" s="99" t="e">
        <f>SUMPRODUCT(('Materials bought'!$A$4:$A$4121='Buy list'!A42)*('Materials bought'!$B$4:$B$4121))-SUMPRODUCT(('Materials used'!$A$4:$A$4296='Buy list'!A42)*('Materials used'!$B$4:$B$4296))</f>
        <v>#REF!</v>
      </c>
      <c r="D42" s="99" t="e">
        <f>SUMPRODUCT((Orders!$A$4:$A$3960='Buy list'!$A42)*(Orders!$D$4:$D$3960))</f>
        <v>#REF!</v>
      </c>
      <c r="E42" s="99" t="e">
        <f t="shared" si="1"/>
        <v>#REF!</v>
      </c>
      <c r="F42" s="100" t="e">
        <f>VLOOKUP(A42,'RAW MATERIALS'!$B$4:$I$206,2,FALSE)</f>
        <v>#REF!</v>
      </c>
      <c r="G42" s="100" t="e">
        <f t="shared" si="2"/>
        <v>#REF!</v>
      </c>
      <c r="H42" s="101" t="e">
        <f>'RAW MATERIALS'!#REF!</f>
        <v>#REF!</v>
      </c>
      <c r="I42" s="101" t="e">
        <f t="shared" si="3"/>
        <v>#REF!</v>
      </c>
      <c r="J42" s="137" t="e">
        <f>VLOOKUP(A42,'RAW MATERIALS'!$B$4:$I$206,3,FALSE)*B42</f>
        <v>#REF!</v>
      </c>
    </row>
    <row r="43" spans="1:10" ht="15" customHeight="1">
      <c r="A43" s="97" t="e">
        <f>'RAW MATERIALS'!#REF!</f>
        <v>#REF!</v>
      </c>
      <c r="B43" s="98" t="e">
        <f t="shared" si="0"/>
        <v>#REF!</v>
      </c>
      <c r="C43" s="99" t="e">
        <f>SUMPRODUCT(('Materials bought'!$A$4:$A$4121='Buy list'!A43)*('Materials bought'!$B$4:$B$4121))-SUMPRODUCT(('Materials used'!$A$4:$A$4296='Buy list'!A43)*('Materials used'!$B$4:$B$4296))</f>
        <v>#REF!</v>
      </c>
      <c r="D43" s="99" t="e">
        <f>SUMPRODUCT((Orders!$A$4:$A$3960='Buy list'!$A43)*(Orders!$D$4:$D$3960))</f>
        <v>#REF!</v>
      </c>
      <c r="E43" s="99" t="e">
        <f t="shared" si="1"/>
        <v>#REF!</v>
      </c>
      <c r="F43" s="100" t="e">
        <f>VLOOKUP(A43,'RAW MATERIALS'!$B$4:$I$206,2,FALSE)</f>
        <v>#REF!</v>
      </c>
      <c r="G43" s="100" t="e">
        <f t="shared" si="2"/>
        <v>#REF!</v>
      </c>
      <c r="H43" s="101" t="e">
        <f>'RAW MATERIALS'!#REF!</f>
        <v>#REF!</v>
      </c>
      <c r="I43" s="101" t="e">
        <f t="shared" si="3"/>
        <v>#REF!</v>
      </c>
      <c r="J43" s="137" t="e">
        <f>VLOOKUP(A43,'RAW MATERIALS'!$B$4:$I$206,3,FALSE)*B43</f>
        <v>#REF!</v>
      </c>
    </row>
    <row r="44" spans="1:10" ht="15" customHeight="1">
      <c r="A44" s="97" t="e">
        <f>'RAW MATERIALS'!#REF!</f>
        <v>#REF!</v>
      </c>
      <c r="B44" s="98" t="e">
        <f t="shared" si="0"/>
        <v>#REF!</v>
      </c>
      <c r="C44" s="99" t="e">
        <f>SUMPRODUCT(('Materials bought'!$A$4:$A$4121='Buy list'!A44)*('Materials bought'!$B$4:$B$4121))-SUMPRODUCT(('Materials used'!$A$4:$A$4296='Buy list'!A44)*('Materials used'!$B$4:$B$4296))</f>
        <v>#REF!</v>
      </c>
      <c r="D44" s="99" t="e">
        <f>SUMPRODUCT((Orders!$A$4:$A$3960='Buy list'!$A44)*(Orders!$D$4:$D$3960))</f>
        <v>#REF!</v>
      </c>
      <c r="E44" s="99" t="e">
        <f t="shared" si="1"/>
        <v>#REF!</v>
      </c>
      <c r="F44" s="100" t="e">
        <f>VLOOKUP(A44,'RAW MATERIALS'!$B$4:$I$206,2,FALSE)</f>
        <v>#REF!</v>
      </c>
      <c r="G44" s="100" t="e">
        <f t="shared" si="2"/>
        <v>#REF!</v>
      </c>
      <c r="H44" s="101" t="e">
        <f>'RAW MATERIALS'!#REF!</f>
        <v>#REF!</v>
      </c>
      <c r="I44" s="101" t="e">
        <f t="shared" si="3"/>
        <v>#REF!</v>
      </c>
      <c r="J44" s="137" t="e">
        <f>VLOOKUP(A44,'RAW MATERIALS'!$B$4:$I$206,3,FALSE)*B44</f>
        <v>#REF!</v>
      </c>
    </row>
    <row r="45" spans="1:10" ht="15" customHeight="1">
      <c r="A45" s="97" t="e">
        <f>'RAW MATERIALS'!#REF!</f>
        <v>#REF!</v>
      </c>
      <c r="B45" s="98" t="e">
        <f t="shared" si="0"/>
        <v>#REF!</v>
      </c>
      <c r="C45" s="99" t="e">
        <f>SUMPRODUCT(('Materials bought'!$A$4:$A$4121='Buy list'!A45)*('Materials bought'!$B$4:$B$4121))-SUMPRODUCT(('Materials used'!$A$4:$A$4296='Buy list'!A45)*('Materials used'!$B$4:$B$4296))</f>
        <v>#REF!</v>
      </c>
      <c r="D45" s="99" t="e">
        <f>SUMPRODUCT((Orders!$A$4:$A$3960='Buy list'!$A45)*(Orders!$D$4:$D$3960))</f>
        <v>#REF!</v>
      </c>
      <c r="E45" s="99" t="e">
        <f t="shared" si="1"/>
        <v>#REF!</v>
      </c>
      <c r="F45" s="100" t="e">
        <f>VLOOKUP(A45,'RAW MATERIALS'!$B$4:$I$206,2,FALSE)</f>
        <v>#REF!</v>
      </c>
      <c r="G45" s="100" t="e">
        <f t="shared" si="2"/>
        <v>#REF!</v>
      </c>
      <c r="H45" s="101" t="e">
        <f>'RAW MATERIALS'!#REF!</f>
        <v>#REF!</v>
      </c>
      <c r="I45" s="101" t="e">
        <f t="shared" si="3"/>
        <v>#REF!</v>
      </c>
      <c r="J45" s="137" t="e">
        <f>VLOOKUP(A45,'RAW MATERIALS'!$B$4:$I$206,3,FALSE)*B45</f>
        <v>#REF!</v>
      </c>
    </row>
    <row r="46" spans="1:10" ht="15" customHeight="1">
      <c r="A46" s="97" t="e">
        <f>'RAW MATERIALS'!#REF!</f>
        <v>#REF!</v>
      </c>
      <c r="B46" s="98" t="e">
        <f t="shared" si="0"/>
        <v>#REF!</v>
      </c>
      <c r="C46" s="99" t="e">
        <f>SUMPRODUCT(('Materials bought'!$A$4:$A$4121='Buy list'!A46)*('Materials bought'!$B$4:$B$4121))-SUMPRODUCT(('Materials used'!$A$4:$A$4296='Buy list'!A46)*('Materials used'!$B$4:$B$4296))</f>
        <v>#REF!</v>
      </c>
      <c r="D46" s="99" t="e">
        <f>SUMPRODUCT((Orders!$A$4:$A$3960='Buy list'!$A46)*(Orders!$D$4:$D$3960))</f>
        <v>#REF!</v>
      </c>
      <c r="E46" s="99" t="e">
        <f t="shared" si="1"/>
        <v>#REF!</v>
      </c>
      <c r="F46" s="100" t="e">
        <f>VLOOKUP(A46,'RAW MATERIALS'!$B$4:$I$206,2,FALSE)</f>
        <v>#REF!</v>
      </c>
      <c r="G46" s="100" t="e">
        <f t="shared" si="2"/>
        <v>#REF!</v>
      </c>
      <c r="H46" s="101" t="e">
        <f>'RAW MATERIALS'!#REF!</f>
        <v>#REF!</v>
      </c>
      <c r="I46" s="101" t="e">
        <f t="shared" si="3"/>
        <v>#REF!</v>
      </c>
      <c r="J46" s="137" t="e">
        <f>VLOOKUP(A46,'RAW MATERIALS'!$B$4:$I$206,3,FALSE)*B46</f>
        <v>#REF!</v>
      </c>
    </row>
    <row r="47" spans="1:10" ht="15" customHeight="1">
      <c r="A47" s="97" t="e">
        <f>'RAW MATERIALS'!#REF!</f>
        <v>#REF!</v>
      </c>
      <c r="B47" s="98" t="e">
        <f t="shared" si="0"/>
        <v>#REF!</v>
      </c>
      <c r="C47" s="99" t="e">
        <f>SUMPRODUCT(('Materials bought'!$A$4:$A$4121='Buy list'!A47)*('Materials bought'!$B$4:$B$4121))-SUMPRODUCT(('Materials used'!$A$4:$A$4296='Buy list'!A47)*('Materials used'!$B$4:$B$4296))</f>
        <v>#REF!</v>
      </c>
      <c r="D47" s="99" t="e">
        <f>SUMPRODUCT((Orders!$A$4:$A$3960='Buy list'!$A47)*(Orders!$D$4:$D$3960))</f>
        <v>#REF!</v>
      </c>
      <c r="E47" s="99" t="e">
        <f t="shared" si="1"/>
        <v>#REF!</v>
      </c>
      <c r="F47" s="100" t="e">
        <f>VLOOKUP(A47,'RAW MATERIALS'!$B$4:$I$206,2,FALSE)</f>
        <v>#REF!</v>
      </c>
      <c r="G47" s="100" t="e">
        <f t="shared" si="2"/>
        <v>#REF!</v>
      </c>
      <c r="H47" s="101" t="e">
        <f>'RAW MATERIALS'!#REF!</f>
        <v>#REF!</v>
      </c>
      <c r="I47" s="101" t="e">
        <f t="shared" si="3"/>
        <v>#REF!</v>
      </c>
      <c r="J47" s="137" t="e">
        <f>VLOOKUP(A47,'RAW MATERIALS'!$B$4:$I$206,3,FALSE)*B47</f>
        <v>#REF!</v>
      </c>
    </row>
    <row r="48" spans="1:10" ht="15" customHeight="1">
      <c r="A48" s="97" t="e">
        <f>'RAW MATERIALS'!#REF!</f>
        <v>#REF!</v>
      </c>
      <c r="B48" s="98" t="e">
        <f t="shared" si="0"/>
        <v>#REF!</v>
      </c>
      <c r="C48" s="99" t="e">
        <f>SUMPRODUCT(('Materials bought'!$A$4:$A$4121='Buy list'!A48)*('Materials bought'!$B$4:$B$4121))-SUMPRODUCT(('Materials used'!$A$4:$A$4296='Buy list'!A48)*('Materials used'!$B$4:$B$4296))</f>
        <v>#REF!</v>
      </c>
      <c r="D48" s="99" t="e">
        <f>SUMPRODUCT((Orders!$A$4:$A$3960='Buy list'!$A48)*(Orders!$D$4:$D$3960))</f>
        <v>#REF!</v>
      </c>
      <c r="E48" s="99" t="e">
        <f t="shared" si="1"/>
        <v>#REF!</v>
      </c>
      <c r="F48" s="100" t="e">
        <f>VLOOKUP(A48,'RAW MATERIALS'!$B$4:$I$206,2,FALSE)</f>
        <v>#REF!</v>
      </c>
      <c r="G48" s="100" t="e">
        <f t="shared" si="2"/>
        <v>#REF!</v>
      </c>
      <c r="H48" s="101" t="e">
        <f>'RAW MATERIALS'!#REF!</f>
        <v>#REF!</v>
      </c>
      <c r="I48" s="101" t="e">
        <f t="shared" si="3"/>
        <v>#REF!</v>
      </c>
      <c r="J48" s="137" t="e">
        <f>VLOOKUP(A48,'RAW MATERIALS'!$B$4:$I$206,3,FALSE)*B48</f>
        <v>#REF!</v>
      </c>
    </row>
    <row r="49" spans="1:10" ht="15" customHeight="1">
      <c r="A49" s="97" t="e">
        <f>'RAW MATERIALS'!#REF!</f>
        <v>#REF!</v>
      </c>
      <c r="B49" s="98" t="e">
        <f t="shared" si="0"/>
        <v>#REF!</v>
      </c>
      <c r="C49" s="99" t="e">
        <f>SUMPRODUCT(('Materials bought'!$A$4:$A$4121='Buy list'!A49)*('Materials bought'!$B$4:$B$4121))-SUMPRODUCT(('Materials used'!$A$4:$A$4296='Buy list'!A49)*('Materials used'!$B$4:$B$4296))</f>
        <v>#REF!</v>
      </c>
      <c r="D49" s="99" t="e">
        <f>SUMPRODUCT((Orders!$A$4:$A$3960='Buy list'!$A49)*(Orders!$D$4:$D$3960))</f>
        <v>#REF!</v>
      </c>
      <c r="E49" s="99" t="e">
        <f t="shared" si="1"/>
        <v>#REF!</v>
      </c>
      <c r="F49" s="100" t="e">
        <f>VLOOKUP(A49,'RAW MATERIALS'!$B$4:$I$206,2,FALSE)</f>
        <v>#REF!</v>
      </c>
      <c r="G49" s="100" t="e">
        <f t="shared" si="2"/>
        <v>#REF!</v>
      </c>
      <c r="H49" s="101" t="e">
        <f>'RAW MATERIALS'!#REF!</f>
        <v>#REF!</v>
      </c>
      <c r="I49" s="101" t="e">
        <f t="shared" si="3"/>
        <v>#REF!</v>
      </c>
      <c r="J49" s="137" t="e">
        <f>VLOOKUP(A49,'RAW MATERIALS'!$B$4:$I$206,3,FALSE)*B49</f>
        <v>#REF!</v>
      </c>
    </row>
    <row r="50" spans="1:10" ht="15" customHeight="1">
      <c r="A50" s="97" t="e">
        <f>'RAW MATERIALS'!#REF!</f>
        <v>#REF!</v>
      </c>
      <c r="B50" s="98" t="e">
        <f t="shared" si="0"/>
        <v>#REF!</v>
      </c>
      <c r="C50" s="99" t="e">
        <f>SUMPRODUCT(('Materials bought'!$A$4:$A$4121='Buy list'!A50)*('Materials bought'!$B$4:$B$4121))-SUMPRODUCT(('Materials used'!$A$4:$A$4296='Buy list'!A50)*('Materials used'!$B$4:$B$4296))</f>
        <v>#REF!</v>
      </c>
      <c r="D50" s="99" t="e">
        <f>SUMPRODUCT((Orders!$A$4:$A$3960='Buy list'!$A50)*(Orders!$D$4:$D$3960))</f>
        <v>#REF!</v>
      </c>
      <c r="E50" s="99" t="e">
        <f t="shared" si="1"/>
        <v>#REF!</v>
      </c>
      <c r="F50" s="100" t="e">
        <f>VLOOKUP(A50,'RAW MATERIALS'!$B$4:$I$206,2,FALSE)</f>
        <v>#REF!</v>
      </c>
      <c r="G50" s="100" t="e">
        <f t="shared" si="2"/>
        <v>#REF!</v>
      </c>
      <c r="H50" s="101" t="e">
        <f>'RAW MATERIALS'!#REF!</f>
        <v>#REF!</v>
      </c>
      <c r="I50" s="101" t="e">
        <f t="shared" si="3"/>
        <v>#REF!</v>
      </c>
      <c r="J50" s="137" t="e">
        <f>VLOOKUP(A50,'RAW MATERIALS'!$B$4:$I$206,3,FALSE)*B50</f>
        <v>#REF!</v>
      </c>
    </row>
    <row r="51" spans="1:10" ht="15" customHeight="1">
      <c r="A51" s="97" t="e">
        <f>'RAW MATERIALS'!#REF!</f>
        <v>#REF!</v>
      </c>
      <c r="B51" s="98" t="e">
        <f t="shared" si="0"/>
        <v>#REF!</v>
      </c>
      <c r="C51" s="99" t="e">
        <f>SUMPRODUCT(('Materials bought'!$A$4:$A$4121='Buy list'!A51)*('Materials bought'!$B$4:$B$4121))-SUMPRODUCT(('Materials used'!$A$4:$A$4296='Buy list'!A51)*('Materials used'!$B$4:$B$4296))</f>
        <v>#REF!</v>
      </c>
      <c r="D51" s="99" t="e">
        <f>SUMPRODUCT((Orders!$A$4:$A$3960='Buy list'!$A51)*(Orders!$D$4:$D$3960))</f>
        <v>#REF!</v>
      </c>
      <c r="E51" s="99" t="e">
        <f t="shared" si="1"/>
        <v>#REF!</v>
      </c>
      <c r="F51" s="100" t="e">
        <f>VLOOKUP(A51,'RAW MATERIALS'!$B$4:$I$206,2,FALSE)</f>
        <v>#REF!</v>
      </c>
      <c r="G51" s="100" t="e">
        <f t="shared" si="2"/>
        <v>#REF!</v>
      </c>
      <c r="H51" s="101" t="e">
        <f>'RAW MATERIALS'!#REF!</f>
        <v>#REF!</v>
      </c>
      <c r="I51" s="101" t="e">
        <f t="shared" si="3"/>
        <v>#REF!</v>
      </c>
      <c r="J51" s="137" t="e">
        <f>VLOOKUP(A51,'RAW MATERIALS'!$B$4:$I$206,3,FALSE)*B51</f>
        <v>#REF!</v>
      </c>
    </row>
    <row r="52" spans="1:10">
      <c r="A52" s="97" t="e">
        <f>'RAW MATERIALS'!#REF!</f>
        <v>#REF!</v>
      </c>
      <c r="B52" s="98" t="e">
        <f t="shared" si="0"/>
        <v>#REF!</v>
      </c>
      <c r="C52" s="99" t="e">
        <f>SUMPRODUCT(('Materials bought'!$A$4:$A$4121='Buy list'!A52)*('Materials bought'!$B$4:$B$4121))-SUMPRODUCT(('Materials used'!$A$4:$A$4296='Buy list'!A52)*('Materials used'!$B$4:$B$4296))</f>
        <v>#REF!</v>
      </c>
      <c r="D52" s="99" t="e">
        <f>SUMPRODUCT((Orders!$A$4:$A$3960='Buy list'!$A52)*(Orders!$D$4:$D$3960))</f>
        <v>#REF!</v>
      </c>
      <c r="E52" s="99" t="e">
        <f t="shared" si="1"/>
        <v>#REF!</v>
      </c>
      <c r="F52" s="100" t="e">
        <f>VLOOKUP(A52,'RAW MATERIALS'!$B$4:$I$206,2,FALSE)</f>
        <v>#REF!</v>
      </c>
      <c r="G52" s="100" t="e">
        <f t="shared" si="2"/>
        <v>#REF!</v>
      </c>
      <c r="H52" s="101" t="e">
        <f>'RAW MATERIALS'!#REF!</f>
        <v>#REF!</v>
      </c>
      <c r="I52" s="101" t="e">
        <f t="shared" si="3"/>
        <v>#REF!</v>
      </c>
      <c r="J52" s="137" t="e">
        <f>VLOOKUP(A52,'RAW MATERIALS'!$B$4:$I$206,3,FALSE)*B52</f>
        <v>#REF!</v>
      </c>
    </row>
    <row r="53" spans="1:10" ht="15" customHeight="1">
      <c r="A53" s="97" t="e">
        <f>'RAW MATERIALS'!#REF!</f>
        <v>#REF!</v>
      </c>
      <c r="B53" s="98" t="e">
        <f t="shared" si="0"/>
        <v>#REF!</v>
      </c>
      <c r="C53" s="99" t="e">
        <f>SUMPRODUCT(('Materials bought'!$A$4:$A$4121='Buy list'!A53)*('Materials bought'!$B$4:$B$4121))-SUMPRODUCT(('Materials used'!$A$4:$A$4296='Buy list'!A53)*('Materials used'!$B$4:$B$4296))</f>
        <v>#REF!</v>
      </c>
      <c r="D53" s="99" t="e">
        <f>SUMPRODUCT((Orders!$A$4:$A$3960='Buy list'!$A53)*(Orders!$D$4:$D$3960))</f>
        <v>#REF!</v>
      </c>
      <c r="E53" s="99" t="e">
        <f t="shared" si="1"/>
        <v>#REF!</v>
      </c>
      <c r="F53" s="100" t="e">
        <f>VLOOKUP(A53,'RAW MATERIALS'!$B$4:$I$206,2,FALSE)</f>
        <v>#REF!</v>
      </c>
      <c r="G53" s="100" t="e">
        <f t="shared" si="2"/>
        <v>#REF!</v>
      </c>
      <c r="H53" s="101" t="e">
        <f>'RAW MATERIALS'!#REF!</f>
        <v>#REF!</v>
      </c>
      <c r="I53" s="101" t="e">
        <f t="shared" si="3"/>
        <v>#REF!</v>
      </c>
      <c r="J53" s="137" t="e">
        <f>VLOOKUP(A53,'RAW MATERIALS'!$B$4:$I$206,3,FALSE)*B53</f>
        <v>#REF!</v>
      </c>
    </row>
    <row r="54" spans="1:10" ht="15" customHeight="1">
      <c r="A54" s="97" t="e">
        <f>'RAW MATERIALS'!#REF!</f>
        <v>#REF!</v>
      </c>
      <c r="B54" s="98" t="e">
        <f t="shared" si="0"/>
        <v>#REF!</v>
      </c>
      <c r="C54" s="99" t="e">
        <f>SUMPRODUCT(('Materials bought'!$A$4:$A$4121='Buy list'!A54)*('Materials bought'!$B$4:$B$4121))-SUMPRODUCT(('Materials used'!$A$4:$A$4296='Buy list'!A54)*('Materials used'!$B$4:$B$4296))</f>
        <v>#REF!</v>
      </c>
      <c r="D54" s="99" t="e">
        <f>SUMPRODUCT((Orders!$A$4:$A$3960='Buy list'!$A54)*(Orders!$D$4:$D$3960))</f>
        <v>#REF!</v>
      </c>
      <c r="E54" s="99" t="e">
        <f t="shared" si="1"/>
        <v>#REF!</v>
      </c>
      <c r="F54" s="100" t="e">
        <f>VLOOKUP(A54,'RAW MATERIALS'!$B$4:$I$206,2,FALSE)</f>
        <v>#REF!</v>
      </c>
      <c r="G54" s="100" t="e">
        <f t="shared" si="2"/>
        <v>#REF!</v>
      </c>
      <c r="H54" s="101" t="e">
        <f>'RAW MATERIALS'!#REF!</f>
        <v>#REF!</v>
      </c>
      <c r="I54" s="101" t="e">
        <f t="shared" si="3"/>
        <v>#REF!</v>
      </c>
      <c r="J54" s="137" t="e">
        <f>VLOOKUP(A54,'RAW MATERIALS'!$B$4:$I$206,3,FALSE)*B54</f>
        <v>#REF!</v>
      </c>
    </row>
    <row r="55" spans="1:10" ht="15" customHeight="1">
      <c r="A55" s="97" t="e">
        <f>'RAW MATERIALS'!#REF!</f>
        <v>#REF!</v>
      </c>
      <c r="B55" s="98" t="e">
        <f t="shared" si="0"/>
        <v>#REF!</v>
      </c>
      <c r="C55" s="99" t="e">
        <f>SUMPRODUCT(('Materials bought'!$A$4:$A$4121='Buy list'!A55)*('Materials bought'!$B$4:$B$4121))-SUMPRODUCT(('Materials used'!$A$4:$A$4296='Buy list'!A55)*('Materials used'!$B$4:$B$4296))</f>
        <v>#REF!</v>
      </c>
      <c r="D55" s="99" t="e">
        <f>SUMPRODUCT((Orders!$A$4:$A$3960='Buy list'!$A55)*(Orders!$D$4:$D$3960))</f>
        <v>#REF!</v>
      </c>
      <c r="E55" s="99" t="e">
        <f t="shared" si="1"/>
        <v>#REF!</v>
      </c>
      <c r="F55" s="100" t="e">
        <f>VLOOKUP(A55,'RAW MATERIALS'!$B$4:$I$206,2,FALSE)</f>
        <v>#REF!</v>
      </c>
      <c r="G55" s="100" t="e">
        <f t="shared" si="2"/>
        <v>#REF!</v>
      </c>
      <c r="H55" s="101" t="e">
        <f>'RAW MATERIALS'!#REF!</f>
        <v>#REF!</v>
      </c>
      <c r="I55" s="101" t="e">
        <f t="shared" si="3"/>
        <v>#REF!</v>
      </c>
      <c r="J55" s="137" t="e">
        <f>VLOOKUP(A55,'RAW MATERIALS'!$B$4:$I$206,3,FALSE)*B55</f>
        <v>#REF!</v>
      </c>
    </row>
    <row r="56" spans="1:10" ht="15" customHeight="1">
      <c r="A56" s="97" t="e">
        <f>'RAW MATERIALS'!#REF!</f>
        <v>#REF!</v>
      </c>
      <c r="B56" s="98" t="e">
        <f t="shared" si="0"/>
        <v>#REF!</v>
      </c>
      <c r="C56" s="99" t="e">
        <f>SUMPRODUCT(('Materials bought'!$A$4:$A$4121='Buy list'!A56)*('Materials bought'!$B$4:$B$4121))-SUMPRODUCT(('Materials used'!$A$4:$A$4296='Buy list'!A56)*('Materials used'!$B$4:$B$4296))</f>
        <v>#REF!</v>
      </c>
      <c r="D56" s="99" t="e">
        <f>SUMPRODUCT((Orders!$A$4:$A$3960='Buy list'!$A56)*(Orders!$D$4:$D$3960))</f>
        <v>#REF!</v>
      </c>
      <c r="E56" s="99" t="e">
        <f t="shared" si="1"/>
        <v>#REF!</v>
      </c>
      <c r="F56" s="100" t="e">
        <f>VLOOKUP(A56,'RAW MATERIALS'!$B$4:$I$206,2,FALSE)</f>
        <v>#REF!</v>
      </c>
      <c r="G56" s="100" t="e">
        <f t="shared" si="2"/>
        <v>#REF!</v>
      </c>
      <c r="H56" s="101" t="e">
        <f>'RAW MATERIALS'!#REF!</f>
        <v>#REF!</v>
      </c>
      <c r="I56" s="101" t="e">
        <f t="shared" si="3"/>
        <v>#REF!</v>
      </c>
      <c r="J56" s="137" t="e">
        <f>VLOOKUP(A56,'RAW MATERIALS'!$B$4:$I$206,3,FALSE)*B56</f>
        <v>#REF!</v>
      </c>
    </row>
    <row r="57" spans="1:10" ht="15" customHeight="1">
      <c r="A57" s="97" t="e">
        <f>'RAW MATERIALS'!#REF!</f>
        <v>#REF!</v>
      </c>
      <c r="B57" s="98" t="e">
        <f t="shared" si="0"/>
        <v>#REF!</v>
      </c>
      <c r="C57" s="99" t="e">
        <f>SUMPRODUCT(('Materials bought'!$A$4:$A$4121='Buy list'!A57)*('Materials bought'!$B$4:$B$4121))-SUMPRODUCT(('Materials used'!$A$4:$A$4296='Buy list'!A57)*('Materials used'!$B$4:$B$4296))</f>
        <v>#REF!</v>
      </c>
      <c r="D57" s="99" t="e">
        <f>SUMPRODUCT((Orders!$A$4:$A$3960='Buy list'!$A57)*(Orders!$D$4:$D$3960))</f>
        <v>#REF!</v>
      </c>
      <c r="E57" s="99" t="e">
        <f t="shared" si="1"/>
        <v>#REF!</v>
      </c>
      <c r="F57" s="100" t="e">
        <f>VLOOKUP(A57,'RAW MATERIALS'!$B$4:$I$206,2,FALSE)</f>
        <v>#REF!</v>
      </c>
      <c r="G57" s="100" t="e">
        <f t="shared" si="2"/>
        <v>#REF!</v>
      </c>
      <c r="H57" s="101" t="e">
        <f>'RAW MATERIALS'!#REF!</f>
        <v>#REF!</v>
      </c>
      <c r="I57" s="101" t="e">
        <f t="shared" si="3"/>
        <v>#REF!</v>
      </c>
      <c r="J57" s="137" t="e">
        <f>VLOOKUP(A57,'RAW MATERIALS'!$B$4:$I$206,3,FALSE)*B57</f>
        <v>#REF!</v>
      </c>
    </row>
    <row r="58" spans="1:10" ht="15" customHeight="1">
      <c r="A58" s="97" t="e">
        <f>'RAW MATERIALS'!#REF!</f>
        <v>#REF!</v>
      </c>
      <c r="B58" s="98" t="e">
        <f t="shared" si="0"/>
        <v>#REF!</v>
      </c>
      <c r="C58" s="99" t="e">
        <f>SUMPRODUCT(('Materials bought'!$A$4:$A$4121='Buy list'!A58)*('Materials bought'!$B$4:$B$4121))-SUMPRODUCT(('Materials used'!$A$4:$A$4296='Buy list'!A58)*('Materials used'!$B$4:$B$4296))</f>
        <v>#REF!</v>
      </c>
      <c r="D58" s="99" t="e">
        <f>SUMPRODUCT((Orders!$A$4:$A$3960='Buy list'!$A58)*(Orders!$D$4:$D$3960))</f>
        <v>#REF!</v>
      </c>
      <c r="E58" s="99" t="e">
        <f t="shared" si="1"/>
        <v>#REF!</v>
      </c>
      <c r="F58" s="100" t="e">
        <f>VLOOKUP(A58,'RAW MATERIALS'!$B$4:$I$206,2,FALSE)</f>
        <v>#REF!</v>
      </c>
      <c r="G58" s="100" t="e">
        <f t="shared" si="2"/>
        <v>#REF!</v>
      </c>
      <c r="H58" s="101" t="e">
        <f>'RAW MATERIALS'!#REF!</f>
        <v>#REF!</v>
      </c>
      <c r="I58" s="101" t="e">
        <f t="shared" si="3"/>
        <v>#REF!</v>
      </c>
      <c r="J58" s="137" t="e">
        <f>VLOOKUP(A58,'RAW MATERIALS'!$B$4:$I$206,3,FALSE)*B58</f>
        <v>#REF!</v>
      </c>
    </row>
    <row r="59" spans="1:10" ht="15" customHeight="1">
      <c r="A59" s="97" t="e">
        <f>'RAW MATERIALS'!#REF!</f>
        <v>#REF!</v>
      </c>
      <c r="B59" s="98" t="e">
        <f t="shared" si="0"/>
        <v>#REF!</v>
      </c>
      <c r="C59" s="99" t="e">
        <f>SUMPRODUCT(('Materials bought'!$A$4:$A$4121='Buy list'!A59)*('Materials bought'!$B$4:$B$4121))-SUMPRODUCT(('Materials used'!$A$4:$A$4296='Buy list'!A59)*('Materials used'!$B$4:$B$4296))</f>
        <v>#REF!</v>
      </c>
      <c r="D59" s="99" t="e">
        <f>SUMPRODUCT((Orders!$A$4:$A$3960='Buy list'!$A59)*(Orders!$D$4:$D$3960))</f>
        <v>#REF!</v>
      </c>
      <c r="E59" s="99" t="e">
        <f t="shared" si="1"/>
        <v>#REF!</v>
      </c>
      <c r="F59" s="100" t="e">
        <f>VLOOKUP(A59,'RAW MATERIALS'!$B$4:$I$206,2,FALSE)</f>
        <v>#REF!</v>
      </c>
      <c r="G59" s="100" t="e">
        <f t="shared" si="2"/>
        <v>#REF!</v>
      </c>
      <c r="H59" s="101" t="e">
        <f>'RAW MATERIALS'!#REF!</f>
        <v>#REF!</v>
      </c>
      <c r="I59" s="101" t="e">
        <f t="shared" si="3"/>
        <v>#REF!</v>
      </c>
      <c r="J59" s="137" t="e">
        <f>VLOOKUP(A59,'RAW MATERIALS'!$B$4:$I$206,3,FALSE)*B59</f>
        <v>#REF!</v>
      </c>
    </row>
    <row r="60" spans="1:10" ht="15" customHeight="1">
      <c r="A60" s="97" t="e">
        <f>'RAW MATERIALS'!#REF!</f>
        <v>#REF!</v>
      </c>
      <c r="B60" s="98" t="e">
        <f t="shared" si="0"/>
        <v>#REF!</v>
      </c>
      <c r="C60" s="99" t="e">
        <f>SUMPRODUCT(('Materials bought'!$A$4:$A$4121='Buy list'!A60)*('Materials bought'!$B$4:$B$4121))-SUMPRODUCT(('Materials used'!$A$4:$A$4296='Buy list'!A60)*('Materials used'!$B$4:$B$4296))</f>
        <v>#REF!</v>
      </c>
      <c r="D60" s="99" t="e">
        <f>SUMPRODUCT((Orders!$A$4:$A$3960='Buy list'!$A60)*(Orders!$D$4:$D$3960))</f>
        <v>#REF!</v>
      </c>
      <c r="E60" s="99" t="e">
        <f t="shared" si="1"/>
        <v>#REF!</v>
      </c>
      <c r="F60" s="100" t="e">
        <f>VLOOKUP(A60,'RAW MATERIALS'!$B$4:$I$206,2,FALSE)</f>
        <v>#REF!</v>
      </c>
      <c r="G60" s="100" t="e">
        <f t="shared" si="2"/>
        <v>#REF!</v>
      </c>
      <c r="H60" s="101" t="e">
        <f>'RAW MATERIALS'!#REF!</f>
        <v>#REF!</v>
      </c>
      <c r="I60" s="101" t="e">
        <f t="shared" si="3"/>
        <v>#REF!</v>
      </c>
      <c r="J60" s="137" t="e">
        <f>VLOOKUP(A60,'RAW MATERIALS'!$B$4:$I$206,3,FALSE)*B60</f>
        <v>#REF!</v>
      </c>
    </row>
    <row r="61" spans="1:10" ht="15" customHeight="1">
      <c r="A61" s="97" t="e">
        <f>'RAW MATERIALS'!#REF!</f>
        <v>#REF!</v>
      </c>
      <c r="B61" s="98" t="e">
        <f t="shared" si="0"/>
        <v>#REF!</v>
      </c>
      <c r="C61" s="99" t="e">
        <f>SUMPRODUCT(('Materials bought'!$A$4:$A$4121='Buy list'!A61)*('Materials bought'!$B$4:$B$4121))-SUMPRODUCT(('Materials used'!$A$4:$A$4296='Buy list'!A61)*('Materials used'!$B$4:$B$4296))</f>
        <v>#REF!</v>
      </c>
      <c r="D61" s="99" t="e">
        <f>SUMPRODUCT((Orders!$A$4:$A$3960='Buy list'!$A61)*(Orders!$D$4:$D$3960))</f>
        <v>#REF!</v>
      </c>
      <c r="E61" s="99" t="e">
        <f t="shared" si="1"/>
        <v>#REF!</v>
      </c>
      <c r="F61" s="100" t="e">
        <f>VLOOKUP(A61,'RAW MATERIALS'!$B$4:$I$206,2,FALSE)</f>
        <v>#REF!</v>
      </c>
      <c r="G61" s="100" t="e">
        <f t="shared" si="2"/>
        <v>#REF!</v>
      </c>
      <c r="H61" s="101" t="e">
        <f>'RAW MATERIALS'!#REF!</f>
        <v>#REF!</v>
      </c>
      <c r="I61" s="101" t="e">
        <f t="shared" si="3"/>
        <v>#REF!</v>
      </c>
      <c r="J61" s="137" t="e">
        <f>VLOOKUP(A61,'RAW MATERIALS'!$B$4:$I$206,3,FALSE)*B61</f>
        <v>#REF!</v>
      </c>
    </row>
    <row r="62" spans="1:10" ht="15" customHeight="1">
      <c r="A62" s="97" t="e">
        <f>'RAW MATERIALS'!#REF!</f>
        <v>#REF!</v>
      </c>
      <c r="B62" s="98" t="e">
        <f t="shared" si="0"/>
        <v>#REF!</v>
      </c>
      <c r="C62" s="99" t="e">
        <f>SUMPRODUCT(('Materials bought'!$A$4:$A$4121='Buy list'!A62)*('Materials bought'!$B$4:$B$4121))-SUMPRODUCT(('Materials used'!$A$4:$A$4296='Buy list'!A62)*('Materials used'!$B$4:$B$4296))</f>
        <v>#REF!</v>
      </c>
      <c r="D62" s="99" t="e">
        <f>SUMPRODUCT((Orders!$A$4:$A$3960='Buy list'!$A62)*(Orders!$D$4:$D$3960))</f>
        <v>#REF!</v>
      </c>
      <c r="E62" s="99" t="e">
        <f t="shared" si="1"/>
        <v>#REF!</v>
      </c>
      <c r="F62" s="100" t="e">
        <f>VLOOKUP(A62,'RAW MATERIALS'!$B$4:$I$206,2,FALSE)</f>
        <v>#REF!</v>
      </c>
      <c r="G62" s="100" t="e">
        <f t="shared" si="2"/>
        <v>#REF!</v>
      </c>
      <c r="H62" s="101" t="e">
        <f>'RAW MATERIALS'!#REF!</f>
        <v>#REF!</v>
      </c>
      <c r="I62" s="101" t="e">
        <f t="shared" si="3"/>
        <v>#REF!</v>
      </c>
      <c r="J62" s="137" t="e">
        <f>VLOOKUP(A62,'RAW MATERIALS'!$B$4:$I$206,3,FALSE)*B62</f>
        <v>#REF!</v>
      </c>
    </row>
    <row r="63" spans="1:10" ht="15" customHeight="1">
      <c r="A63" s="97" t="e">
        <f>'RAW MATERIALS'!#REF!</f>
        <v>#REF!</v>
      </c>
      <c r="B63" s="98" t="e">
        <f t="shared" si="0"/>
        <v>#REF!</v>
      </c>
      <c r="C63" s="99" t="e">
        <f>SUMPRODUCT(('Materials bought'!$A$4:$A$4121='Buy list'!A63)*('Materials bought'!$B$4:$B$4121))-SUMPRODUCT(('Materials used'!$A$4:$A$4296='Buy list'!A63)*('Materials used'!$B$4:$B$4296))</f>
        <v>#REF!</v>
      </c>
      <c r="D63" s="99" t="e">
        <f>SUMPRODUCT((Orders!$A$4:$A$3960='Buy list'!$A63)*(Orders!$D$4:$D$3960))</f>
        <v>#REF!</v>
      </c>
      <c r="E63" s="99" t="e">
        <f t="shared" si="1"/>
        <v>#REF!</v>
      </c>
      <c r="F63" s="100" t="e">
        <f>VLOOKUP(A63,'RAW MATERIALS'!$B$4:$I$206,2,FALSE)</f>
        <v>#REF!</v>
      </c>
      <c r="G63" s="100" t="e">
        <f t="shared" si="2"/>
        <v>#REF!</v>
      </c>
      <c r="H63" s="101" t="e">
        <f>'RAW MATERIALS'!#REF!</f>
        <v>#REF!</v>
      </c>
      <c r="I63" s="101" t="e">
        <f t="shared" si="3"/>
        <v>#REF!</v>
      </c>
      <c r="J63" s="137" t="e">
        <f>VLOOKUP(A63,'RAW MATERIALS'!$B$4:$I$206,3,FALSE)*B63</f>
        <v>#REF!</v>
      </c>
    </row>
    <row r="64" spans="1:10" ht="15" customHeight="1">
      <c r="A64" s="97" t="e">
        <f>'RAW MATERIALS'!#REF!</f>
        <v>#REF!</v>
      </c>
      <c r="B64" s="98" t="e">
        <f t="shared" si="0"/>
        <v>#REF!</v>
      </c>
      <c r="C64" s="99" t="e">
        <f>SUMPRODUCT(('Materials bought'!$A$4:$A$4121='Buy list'!A64)*('Materials bought'!$B$4:$B$4121))-SUMPRODUCT(('Materials used'!$A$4:$A$4296='Buy list'!A64)*('Materials used'!$B$4:$B$4296))</f>
        <v>#REF!</v>
      </c>
      <c r="D64" s="99" t="e">
        <f>SUMPRODUCT((Orders!$A$4:$A$3960='Buy list'!$A64)*(Orders!$D$4:$D$3960))</f>
        <v>#REF!</v>
      </c>
      <c r="E64" s="99" t="e">
        <f t="shared" si="1"/>
        <v>#REF!</v>
      </c>
      <c r="F64" s="100" t="e">
        <f>VLOOKUP(A64,'RAW MATERIALS'!$B$4:$I$206,2,FALSE)</f>
        <v>#REF!</v>
      </c>
      <c r="G64" s="100" t="e">
        <f t="shared" si="2"/>
        <v>#REF!</v>
      </c>
      <c r="H64" s="101" t="e">
        <f>'RAW MATERIALS'!#REF!</f>
        <v>#REF!</v>
      </c>
      <c r="I64" s="101" t="e">
        <f t="shared" si="3"/>
        <v>#REF!</v>
      </c>
      <c r="J64" s="137" t="e">
        <f>VLOOKUP(A64,'RAW MATERIALS'!$B$4:$I$206,3,FALSE)*B64</f>
        <v>#REF!</v>
      </c>
    </row>
    <row r="65" spans="1:10" ht="15" customHeight="1">
      <c r="A65" s="97" t="e">
        <f>'RAW MATERIALS'!#REF!</f>
        <v>#REF!</v>
      </c>
      <c r="B65" s="98" t="e">
        <f t="shared" si="0"/>
        <v>#REF!</v>
      </c>
      <c r="C65" s="99" t="e">
        <f>SUMPRODUCT(('Materials bought'!$A$4:$A$4121='Buy list'!A65)*('Materials bought'!$B$4:$B$4121))-SUMPRODUCT(('Materials used'!$A$4:$A$4296='Buy list'!A65)*('Materials used'!$B$4:$B$4296))</f>
        <v>#REF!</v>
      </c>
      <c r="D65" s="99" t="e">
        <f>SUMPRODUCT((Orders!$A$4:$A$3960='Buy list'!$A65)*(Orders!$D$4:$D$3960))</f>
        <v>#REF!</v>
      </c>
      <c r="E65" s="99" t="e">
        <f t="shared" si="1"/>
        <v>#REF!</v>
      </c>
      <c r="F65" s="100" t="e">
        <f>VLOOKUP(A65,'RAW MATERIALS'!$B$4:$I$206,2,FALSE)</f>
        <v>#REF!</v>
      </c>
      <c r="G65" s="100" t="e">
        <f t="shared" si="2"/>
        <v>#REF!</v>
      </c>
      <c r="H65" s="101" t="e">
        <f>'RAW MATERIALS'!#REF!</f>
        <v>#REF!</v>
      </c>
      <c r="I65" s="101" t="e">
        <f t="shared" si="3"/>
        <v>#REF!</v>
      </c>
      <c r="J65" s="137" t="e">
        <f>VLOOKUP(A65,'RAW MATERIALS'!$B$4:$I$206,3,FALSE)*B65</f>
        <v>#REF!</v>
      </c>
    </row>
    <row r="66" spans="1:10" ht="15" customHeight="1">
      <c r="A66" s="97" t="e">
        <f>'RAW MATERIALS'!#REF!</f>
        <v>#REF!</v>
      </c>
      <c r="B66" s="98" t="e">
        <f t="shared" si="0"/>
        <v>#REF!</v>
      </c>
      <c r="C66" s="99" t="e">
        <f>SUMPRODUCT(('Materials bought'!$A$4:$A$4121='Buy list'!A66)*('Materials bought'!$B$4:$B$4121))-SUMPRODUCT(('Materials used'!$A$4:$A$4296='Buy list'!A66)*('Materials used'!$B$4:$B$4296))</f>
        <v>#REF!</v>
      </c>
      <c r="D66" s="99" t="e">
        <f>SUMPRODUCT((Orders!$A$4:$A$3960='Buy list'!$A66)*(Orders!$D$4:$D$3960))</f>
        <v>#REF!</v>
      </c>
      <c r="E66" s="99" t="e">
        <f t="shared" si="1"/>
        <v>#REF!</v>
      </c>
      <c r="F66" s="100" t="e">
        <f>VLOOKUP(A66,'RAW MATERIALS'!$B$4:$I$206,2,FALSE)</f>
        <v>#REF!</v>
      </c>
      <c r="G66" s="100" t="e">
        <f t="shared" si="2"/>
        <v>#REF!</v>
      </c>
      <c r="H66" s="101" t="e">
        <f>'RAW MATERIALS'!#REF!</f>
        <v>#REF!</v>
      </c>
      <c r="I66" s="101" t="e">
        <f t="shared" si="3"/>
        <v>#REF!</v>
      </c>
      <c r="J66" s="137" t="e">
        <f>VLOOKUP(A66,'RAW MATERIALS'!$B$4:$I$206,3,FALSE)*B66</f>
        <v>#REF!</v>
      </c>
    </row>
    <row r="67" spans="1:10" ht="15" customHeight="1">
      <c r="A67" s="97" t="e">
        <f>'RAW MATERIALS'!#REF!</f>
        <v>#REF!</v>
      </c>
      <c r="B67" s="98" t="e">
        <f t="shared" si="0"/>
        <v>#REF!</v>
      </c>
      <c r="C67" s="99" t="e">
        <f>SUMPRODUCT(('Materials bought'!$A$4:$A$4121='Buy list'!A67)*('Materials bought'!$B$4:$B$4121))-SUMPRODUCT(('Materials used'!$A$4:$A$4296='Buy list'!A67)*('Materials used'!$B$4:$B$4296))</f>
        <v>#REF!</v>
      </c>
      <c r="D67" s="99" t="e">
        <f>SUMPRODUCT((Orders!$A$4:$A$3960='Buy list'!$A67)*(Orders!$D$4:$D$3960))</f>
        <v>#REF!</v>
      </c>
      <c r="E67" s="99" t="e">
        <f t="shared" si="1"/>
        <v>#REF!</v>
      </c>
      <c r="F67" s="100" t="e">
        <f>VLOOKUP(A67,'RAW MATERIALS'!$B$4:$I$206,2,FALSE)</f>
        <v>#REF!</v>
      </c>
      <c r="G67" s="100" t="e">
        <f t="shared" si="2"/>
        <v>#REF!</v>
      </c>
      <c r="H67" s="101" t="e">
        <f>'RAW MATERIALS'!#REF!</f>
        <v>#REF!</v>
      </c>
      <c r="I67" s="101" t="e">
        <f t="shared" si="3"/>
        <v>#REF!</v>
      </c>
      <c r="J67" s="137" t="e">
        <f>VLOOKUP(A67,'RAW MATERIALS'!$B$4:$I$206,3,FALSE)*B67</f>
        <v>#REF!</v>
      </c>
    </row>
    <row r="68" spans="1:10" ht="15" customHeight="1">
      <c r="A68" s="97" t="e">
        <f>'RAW MATERIALS'!#REF!</f>
        <v>#REF!</v>
      </c>
      <c r="B68" s="98" t="e">
        <f t="shared" si="0"/>
        <v>#REF!</v>
      </c>
      <c r="C68" s="99" t="e">
        <f>SUMPRODUCT(('Materials bought'!$A$4:$A$4121='Buy list'!A68)*('Materials bought'!$B$4:$B$4121))-SUMPRODUCT(('Materials used'!$A$4:$A$4296='Buy list'!A68)*('Materials used'!$B$4:$B$4296))</f>
        <v>#REF!</v>
      </c>
      <c r="D68" s="99" t="e">
        <f>SUMPRODUCT((Orders!$A$4:$A$3960='Buy list'!$A68)*(Orders!$D$4:$D$3960))</f>
        <v>#REF!</v>
      </c>
      <c r="E68" s="99" t="e">
        <f t="shared" si="1"/>
        <v>#REF!</v>
      </c>
      <c r="F68" s="100" t="e">
        <f>VLOOKUP(A68,'RAW MATERIALS'!$B$4:$I$206,2,FALSE)</f>
        <v>#REF!</v>
      </c>
      <c r="G68" s="100" t="e">
        <f t="shared" si="2"/>
        <v>#REF!</v>
      </c>
      <c r="H68" s="101" t="e">
        <f>'RAW MATERIALS'!#REF!</f>
        <v>#REF!</v>
      </c>
      <c r="I68" s="101" t="e">
        <f t="shared" si="3"/>
        <v>#REF!</v>
      </c>
      <c r="J68" s="137" t="e">
        <f>VLOOKUP(A68,'RAW MATERIALS'!$B$4:$I$206,3,FALSE)*B68</f>
        <v>#REF!</v>
      </c>
    </row>
    <row r="69" spans="1:10" ht="15" customHeight="1">
      <c r="A69" s="97" t="e">
        <f>'RAW MATERIALS'!#REF!</f>
        <v>#REF!</v>
      </c>
      <c r="B69" s="98" t="e">
        <f t="shared" ref="B69:B132" si="4">E69+G69</f>
        <v>#REF!</v>
      </c>
      <c r="C69" s="99" t="e">
        <f>SUMPRODUCT(('Materials bought'!$A$4:$A$4121='Buy list'!A69)*('Materials bought'!$B$4:$B$4121))-SUMPRODUCT(('Materials used'!$A$4:$A$4296='Buy list'!A69)*('Materials used'!$B$4:$B$4296))</f>
        <v>#REF!</v>
      </c>
      <c r="D69" s="99" t="e">
        <f>SUMPRODUCT((Orders!$A$4:$A$3960='Buy list'!$A69)*(Orders!$D$4:$D$3960))</f>
        <v>#REF!</v>
      </c>
      <c r="E69" s="99" t="e">
        <f t="shared" ref="E69:E132" si="5">IF(C69-D69&lt;0,D69-C69,0)</f>
        <v>#REF!</v>
      </c>
      <c r="F69" s="100" t="e">
        <f>VLOOKUP(A69,'RAW MATERIALS'!$B$4:$I$206,2,FALSE)</f>
        <v>#REF!</v>
      </c>
      <c r="G69" s="100" t="e">
        <f t="shared" ref="G69:G132" si="6">IF(C69-D69&lt;=F69,2*F69,0)</f>
        <v>#REF!</v>
      </c>
      <c r="H69" s="101" t="e">
        <f>'RAW MATERIALS'!#REF!</f>
        <v>#REF!</v>
      </c>
      <c r="I69" s="101" t="e">
        <f t="shared" ref="I69:I132" si="7">IF(B69&gt;0,"yes","no")</f>
        <v>#REF!</v>
      </c>
      <c r="J69" s="137" t="e">
        <f>VLOOKUP(A69,'RAW MATERIALS'!$B$4:$I$206,3,FALSE)*B69</f>
        <v>#REF!</v>
      </c>
    </row>
    <row r="70" spans="1:10" ht="15" customHeight="1">
      <c r="A70" s="97" t="e">
        <f>'RAW MATERIALS'!#REF!</f>
        <v>#REF!</v>
      </c>
      <c r="B70" s="98" t="e">
        <f t="shared" si="4"/>
        <v>#REF!</v>
      </c>
      <c r="C70" s="99" t="e">
        <f>SUMPRODUCT(('Materials bought'!$A$4:$A$4121='Buy list'!A70)*('Materials bought'!$B$4:$B$4121))-SUMPRODUCT(('Materials used'!$A$4:$A$4296='Buy list'!A70)*('Materials used'!$B$4:$B$4296))</f>
        <v>#REF!</v>
      </c>
      <c r="D70" s="99" t="e">
        <f>SUMPRODUCT((Orders!$A$4:$A$3960='Buy list'!$A70)*(Orders!$D$4:$D$3960))</f>
        <v>#REF!</v>
      </c>
      <c r="E70" s="99" t="e">
        <f t="shared" si="5"/>
        <v>#REF!</v>
      </c>
      <c r="F70" s="100" t="e">
        <f>VLOOKUP(A70,'RAW MATERIALS'!$B$4:$I$206,2,FALSE)</f>
        <v>#REF!</v>
      </c>
      <c r="G70" s="100" t="e">
        <f t="shared" si="6"/>
        <v>#REF!</v>
      </c>
      <c r="H70" s="101" t="e">
        <f>'RAW MATERIALS'!#REF!</f>
        <v>#REF!</v>
      </c>
      <c r="I70" s="101" t="e">
        <f t="shared" si="7"/>
        <v>#REF!</v>
      </c>
      <c r="J70" s="137" t="e">
        <f>VLOOKUP(A70,'RAW MATERIALS'!$B$4:$I$206,3,FALSE)*B70</f>
        <v>#REF!</v>
      </c>
    </row>
    <row r="71" spans="1:10" ht="15" customHeight="1">
      <c r="A71" s="97" t="e">
        <f>'RAW MATERIALS'!#REF!</f>
        <v>#REF!</v>
      </c>
      <c r="B71" s="98" t="e">
        <f t="shared" si="4"/>
        <v>#REF!</v>
      </c>
      <c r="C71" s="99" t="e">
        <f>SUMPRODUCT(('Materials bought'!$A$4:$A$4121='Buy list'!A71)*('Materials bought'!$B$4:$B$4121))-SUMPRODUCT(('Materials used'!$A$4:$A$4296='Buy list'!A71)*('Materials used'!$B$4:$B$4296))</f>
        <v>#REF!</v>
      </c>
      <c r="D71" s="99" t="e">
        <f>SUMPRODUCT((Orders!$A$4:$A$3960='Buy list'!$A71)*(Orders!$D$4:$D$3960))</f>
        <v>#REF!</v>
      </c>
      <c r="E71" s="99" t="e">
        <f t="shared" si="5"/>
        <v>#REF!</v>
      </c>
      <c r="F71" s="100" t="e">
        <f>VLOOKUP(A71,'RAW MATERIALS'!$B$4:$I$206,2,FALSE)</f>
        <v>#REF!</v>
      </c>
      <c r="G71" s="100" t="e">
        <f t="shared" si="6"/>
        <v>#REF!</v>
      </c>
      <c r="H71" s="101" t="e">
        <f>'RAW MATERIALS'!#REF!</f>
        <v>#REF!</v>
      </c>
      <c r="I71" s="101" t="e">
        <f t="shared" si="7"/>
        <v>#REF!</v>
      </c>
      <c r="J71" s="137" t="e">
        <f>VLOOKUP(A71,'RAW MATERIALS'!$B$4:$I$206,3,FALSE)*B71</f>
        <v>#REF!</v>
      </c>
    </row>
    <row r="72" spans="1:10" ht="15" customHeight="1">
      <c r="A72" s="97" t="e">
        <f>'RAW MATERIALS'!#REF!</f>
        <v>#REF!</v>
      </c>
      <c r="B72" s="98" t="e">
        <f t="shared" si="4"/>
        <v>#REF!</v>
      </c>
      <c r="C72" s="99" t="e">
        <f>SUMPRODUCT(('Materials bought'!$A$4:$A$4121='Buy list'!A72)*('Materials bought'!$B$4:$B$4121))-SUMPRODUCT(('Materials used'!$A$4:$A$4296='Buy list'!A72)*('Materials used'!$B$4:$B$4296))</f>
        <v>#REF!</v>
      </c>
      <c r="D72" s="99" t="e">
        <f>SUMPRODUCT((Orders!$A$4:$A$3960='Buy list'!$A72)*(Orders!$D$4:$D$3960))</f>
        <v>#REF!</v>
      </c>
      <c r="E72" s="99" t="e">
        <f t="shared" si="5"/>
        <v>#REF!</v>
      </c>
      <c r="F72" s="100" t="e">
        <f>VLOOKUP(A72,'RAW MATERIALS'!$B$4:$I$206,2,FALSE)</f>
        <v>#REF!</v>
      </c>
      <c r="G72" s="100" t="e">
        <f t="shared" si="6"/>
        <v>#REF!</v>
      </c>
      <c r="H72" s="101" t="e">
        <f>'RAW MATERIALS'!#REF!</f>
        <v>#REF!</v>
      </c>
      <c r="I72" s="101" t="e">
        <f t="shared" si="7"/>
        <v>#REF!</v>
      </c>
      <c r="J72" s="137" t="e">
        <f>VLOOKUP(A72,'RAW MATERIALS'!$B$4:$I$206,3,FALSE)*B72</f>
        <v>#REF!</v>
      </c>
    </row>
    <row r="73" spans="1:10" ht="15" customHeight="1">
      <c r="A73" s="97" t="e">
        <f>'RAW MATERIALS'!#REF!</f>
        <v>#REF!</v>
      </c>
      <c r="B73" s="98" t="e">
        <f t="shared" si="4"/>
        <v>#REF!</v>
      </c>
      <c r="C73" s="99" t="e">
        <f>SUMPRODUCT(('Materials bought'!$A$4:$A$4121='Buy list'!A73)*('Materials bought'!$B$4:$B$4121))-SUMPRODUCT(('Materials used'!$A$4:$A$4296='Buy list'!A73)*('Materials used'!$B$4:$B$4296))</f>
        <v>#REF!</v>
      </c>
      <c r="D73" s="99" t="e">
        <f>SUMPRODUCT((Orders!$A$4:$A$3960='Buy list'!$A73)*(Orders!$D$4:$D$3960))</f>
        <v>#REF!</v>
      </c>
      <c r="E73" s="99" t="e">
        <f t="shared" si="5"/>
        <v>#REF!</v>
      </c>
      <c r="F73" s="100" t="e">
        <f>VLOOKUP(A73,'RAW MATERIALS'!$B$4:$I$206,2,FALSE)</f>
        <v>#REF!</v>
      </c>
      <c r="G73" s="100" t="e">
        <f t="shared" si="6"/>
        <v>#REF!</v>
      </c>
      <c r="H73" s="101" t="e">
        <f>'RAW MATERIALS'!#REF!</f>
        <v>#REF!</v>
      </c>
      <c r="I73" s="101" t="e">
        <f t="shared" si="7"/>
        <v>#REF!</v>
      </c>
      <c r="J73" s="137" t="e">
        <f>VLOOKUP(A73,'RAW MATERIALS'!$B$4:$I$206,3,FALSE)*B73</f>
        <v>#REF!</v>
      </c>
    </row>
    <row r="74" spans="1:10">
      <c r="A74" s="97" t="e">
        <f>'RAW MATERIALS'!#REF!</f>
        <v>#REF!</v>
      </c>
      <c r="B74" s="98" t="e">
        <f t="shared" si="4"/>
        <v>#REF!</v>
      </c>
      <c r="C74" s="99" t="e">
        <f>SUMPRODUCT(('Materials bought'!$A$4:$A$4121='Buy list'!A74)*('Materials bought'!$B$4:$B$4121))-SUMPRODUCT(('Materials used'!$A$4:$A$4296='Buy list'!A74)*('Materials used'!$B$4:$B$4296))</f>
        <v>#REF!</v>
      </c>
      <c r="D74" s="99" t="e">
        <f>SUMPRODUCT((Orders!$A$4:$A$3960='Buy list'!$A74)*(Orders!$D$4:$D$3960))</f>
        <v>#REF!</v>
      </c>
      <c r="E74" s="99" t="e">
        <f t="shared" si="5"/>
        <v>#REF!</v>
      </c>
      <c r="F74" s="100" t="e">
        <f>VLOOKUP(A74,'RAW MATERIALS'!$B$4:$I$206,2,FALSE)</f>
        <v>#REF!</v>
      </c>
      <c r="G74" s="100" t="e">
        <f t="shared" si="6"/>
        <v>#REF!</v>
      </c>
      <c r="H74" s="101" t="e">
        <f>'RAW MATERIALS'!#REF!</f>
        <v>#REF!</v>
      </c>
      <c r="I74" s="101" t="e">
        <f t="shared" si="7"/>
        <v>#REF!</v>
      </c>
      <c r="J74" s="137" t="e">
        <f>VLOOKUP(A74,'RAW MATERIALS'!$B$4:$I$206,3,FALSE)*B74</f>
        <v>#REF!</v>
      </c>
    </row>
    <row r="75" spans="1:10" ht="15" customHeight="1">
      <c r="A75" s="97" t="e">
        <f>'RAW MATERIALS'!#REF!</f>
        <v>#REF!</v>
      </c>
      <c r="B75" s="98" t="e">
        <f t="shared" si="4"/>
        <v>#REF!</v>
      </c>
      <c r="C75" s="99" t="e">
        <f>SUMPRODUCT(('Materials bought'!$A$4:$A$4121='Buy list'!A75)*('Materials bought'!$B$4:$B$4121))-SUMPRODUCT(('Materials used'!$A$4:$A$4296='Buy list'!A75)*('Materials used'!$B$4:$B$4296))</f>
        <v>#REF!</v>
      </c>
      <c r="D75" s="99" t="e">
        <f>SUMPRODUCT((Orders!$A$4:$A$3960='Buy list'!$A75)*(Orders!$D$4:$D$3960))</f>
        <v>#REF!</v>
      </c>
      <c r="E75" s="99" t="e">
        <f t="shared" si="5"/>
        <v>#REF!</v>
      </c>
      <c r="F75" s="100" t="e">
        <f>VLOOKUP(A75,'RAW MATERIALS'!$B$4:$I$206,2,FALSE)</f>
        <v>#REF!</v>
      </c>
      <c r="G75" s="100" t="e">
        <f t="shared" si="6"/>
        <v>#REF!</v>
      </c>
      <c r="H75" s="101" t="e">
        <f>'RAW MATERIALS'!#REF!</f>
        <v>#REF!</v>
      </c>
      <c r="I75" s="101" t="e">
        <f t="shared" si="7"/>
        <v>#REF!</v>
      </c>
      <c r="J75" s="137" t="e">
        <f>VLOOKUP(A75,'RAW MATERIALS'!$B$4:$I$206,3,FALSE)*B75</f>
        <v>#REF!</v>
      </c>
    </row>
    <row r="76" spans="1:10" ht="15" customHeight="1">
      <c r="A76" s="97" t="e">
        <f>'RAW MATERIALS'!#REF!</f>
        <v>#REF!</v>
      </c>
      <c r="B76" s="98" t="e">
        <f t="shared" si="4"/>
        <v>#REF!</v>
      </c>
      <c r="C76" s="99" t="e">
        <f>SUMPRODUCT(('Materials bought'!$A$4:$A$4121='Buy list'!A76)*('Materials bought'!$B$4:$B$4121))-SUMPRODUCT(('Materials used'!$A$4:$A$4296='Buy list'!A76)*('Materials used'!$B$4:$B$4296))</f>
        <v>#REF!</v>
      </c>
      <c r="D76" s="99" t="e">
        <f>SUMPRODUCT((Orders!$A$4:$A$3960='Buy list'!$A76)*(Orders!$D$4:$D$3960))</f>
        <v>#REF!</v>
      </c>
      <c r="E76" s="99" t="e">
        <f t="shared" si="5"/>
        <v>#REF!</v>
      </c>
      <c r="F76" s="100" t="e">
        <f>VLOOKUP(A76,'RAW MATERIALS'!$B$4:$I$206,2,FALSE)</f>
        <v>#REF!</v>
      </c>
      <c r="G76" s="100" t="e">
        <f t="shared" si="6"/>
        <v>#REF!</v>
      </c>
      <c r="H76" s="101" t="e">
        <f>'RAW MATERIALS'!#REF!</f>
        <v>#REF!</v>
      </c>
      <c r="I76" s="101" t="e">
        <f t="shared" si="7"/>
        <v>#REF!</v>
      </c>
      <c r="J76" s="137" t="e">
        <f>VLOOKUP(A76,'RAW MATERIALS'!$B$4:$I$206,3,FALSE)*B76</f>
        <v>#REF!</v>
      </c>
    </row>
    <row r="77" spans="1:10" ht="15" customHeight="1">
      <c r="A77" s="97" t="e">
        <f>'RAW MATERIALS'!#REF!</f>
        <v>#REF!</v>
      </c>
      <c r="B77" s="98" t="e">
        <f t="shared" si="4"/>
        <v>#REF!</v>
      </c>
      <c r="C77" s="99" t="e">
        <f>SUMPRODUCT(('Materials bought'!$A$4:$A$4121='Buy list'!A77)*('Materials bought'!$B$4:$B$4121))-SUMPRODUCT(('Materials used'!$A$4:$A$4296='Buy list'!A77)*('Materials used'!$B$4:$B$4296))</f>
        <v>#REF!</v>
      </c>
      <c r="D77" s="99" t="e">
        <f>SUMPRODUCT((Orders!$A$4:$A$3960='Buy list'!$A77)*(Orders!$D$4:$D$3960))</f>
        <v>#REF!</v>
      </c>
      <c r="E77" s="99" t="e">
        <f t="shared" si="5"/>
        <v>#REF!</v>
      </c>
      <c r="F77" s="100" t="e">
        <f>VLOOKUP(A77,'RAW MATERIALS'!$B$4:$I$206,2,FALSE)</f>
        <v>#REF!</v>
      </c>
      <c r="G77" s="100" t="e">
        <f t="shared" si="6"/>
        <v>#REF!</v>
      </c>
      <c r="H77" s="101" t="e">
        <f>'RAW MATERIALS'!#REF!</f>
        <v>#REF!</v>
      </c>
      <c r="I77" s="101" t="e">
        <f t="shared" si="7"/>
        <v>#REF!</v>
      </c>
      <c r="J77" s="137" t="e">
        <f>VLOOKUP(A77,'RAW MATERIALS'!$B$4:$I$206,3,FALSE)*B77</f>
        <v>#REF!</v>
      </c>
    </row>
    <row r="78" spans="1:10" ht="15" customHeight="1">
      <c r="A78" s="97" t="e">
        <f>'RAW MATERIALS'!#REF!</f>
        <v>#REF!</v>
      </c>
      <c r="B78" s="98" t="e">
        <f t="shared" si="4"/>
        <v>#REF!</v>
      </c>
      <c r="C78" s="99" t="e">
        <f>SUMPRODUCT(('Materials bought'!$A$4:$A$4121='Buy list'!A78)*('Materials bought'!$B$4:$B$4121))-SUMPRODUCT(('Materials used'!$A$4:$A$4296='Buy list'!A78)*('Materials used'!$B$4:$B$4296))</f>
        <v>#REF!</v>
      </c>
      <c r="D78" s="99" t="e">
        <f>SUMPRODUCT((Orders!$A$4:$A$3960='Buy list'!$A78)*(Orders!$D$4:$D$3960))</f>
        <v>#REF!</v>
      </c>
      <c r="E78" s="99" t="e">
        <f t="shared" si="5"/>
        <v>#REF!</v>
      </c>
      <c r="F78" s="100" t="e">
        <f>VLOOKUP(A78,'RAW MATERIALS'!$B$4:$I$206,2,FALSE)</f>
        <v>#REF!</v>
      </c>
      <c r="G78" s="100" t="e">
        <f t="shared" si="6"/>
        <v>#REF!</v>
      </c>
      <c r="H78" s="101" t="e">
        <f>'RAW MATERIALS'!#REF!</f>
        <v>#REF!</v>
      </c>
      <c r="I78" s="101" t="e">
        <f t="shared" si="7"/>
        <v>#REF!</v>
      </c>
      <c r="J78" s="137" t="e">
        <f>VLOOKUP(A78,'RAW MATERIALS'!$B$4:$I$206,3,FALSE)*B78</f>
        <v>#REF!</v>
      </c>
    </row>
    <row r="79" spans="1:10" ht="15" customHeight="1">
      <c r="A79" s="97" t="e">
        <f>'RAW MATERIALS'!#REF!</f>
        <v>#REF!</v>
      </c>
      <c r="B79" s="98" t="e">
        <f t="shared" si="4"/>
        <v>#REF!</v>
      </c>
      <c r="C79" s="99" t="e">
        <f>SUMPRODUCT(('Materials bought'!$A$4:$A$4121='Buy list'!A79)*('Materials bought'!$B$4:$B$4121))-SUMPRODUCT(('Materials used'!$A$4:$A$4296='Buy list'!A79)*('Materials used'!$B$4:$B$4296))</f>
        <v>#REF!</v>
      </c>
      <c r="D79" s="99" t="e">
        <f>SUMPRODUCT((Orders!$A$4:$A$3960='Buy list'!$A79)*(Orders!$D$4:$D$3960))</f>
        <v>#REF!</v>
      </c>
      <c r="E79" s="99" t="e">
        <f t="shared" si="5"/>
        <v>#REF!</v>
      </c>
      <c r="F79" s="100" t="e">
        <f>VLOOKUP(A79,'RAW MATERIALS'!$B$4:$I$206,2,FALSE)</f>
        <v>#REF!</v>
      </c>
      <c r="G79" s="100" t="e">
        <f t="shared" si="6"/>
        <v>#REF!</v>
      </c>
      <c r="H79" s="101" t="e">
        <f>'RAW MATERIALS'!#REF!</f>
        <v>#REF!</v>
      </c>
      <c r="I79" s="101" t="e">
        <f t="shared" si="7"/>
        <v>#REF!</v>
      </c>
      <c r="J79" s="137" t="e">
        <f>VLOOKUP(A79,'RAW MATERIALS'!$B$4:$I$206,3,FALSE)*B79</f>
        <v>#REF!</v>
      </c>
    </row>
    <row r="80" spans="1:10">
      <c r="A80" s="97" t="e">
        <f>'RAW MATERIALS'!#REF!</f>
        <v>#REF!</v>
      </c>
      <c r="B80" s="98" t="e">
        <f t="shared" si="4"/>
        <v>#REF!</v>
      </c>
      <c r="C80" s="99" t="e">
        <f>SUMPRODUCT(('Materials bought'!$A$4:$A$4121='Buy list'!A80)*('Materials bought'!$B$4:$B$4121))-SUMPRODUCT(('Materials used'!$A$4:$A$4296='Buy list'!A80)*('Materials used'!$B$4:$B$4296))</f>
        <v>#REF!</v>
      </c>
      <c r="D80" s="99" t="e">
        <f>SUMPRODUCT((Orders!$A$4:$A$3960='Buy list'!$A80)*(Orders!$D$4:$D$3960))</f>
        <v>#REF!</v>
      </c>
      <c r="E80" s="99" t="e">
        <f t="shared" si="5"/>
        <v>#REF!</v>
      </c>
      <c r="F80" s="100" t="e">
        <f>VLOOKUP(A80,'RAW MATERIALS'!$B$4:$I$206,2,FALSE)</f>
        <v>#REF!</v>
      </c>
      <c r="G80" s="100" t="e">
        <f t="shared" si="6"/>
        <v>#REF!</v>
      </c>
      <c r="H80" s="101" t="e">
        <f>'RAW MATERIALS'!#REF!</f>
        <v>#REF!</v>
      </c>
      <c r="I80" s="101" t="e">
        <f t="shared" si="7"/>
        <v>#REF!</v>
      </c>
      <c r="J80" s="137" t="e">
        <f>VLOOKUP(A80,'RAW MATERIALS'!$B$4:$I$206,3,FALSE)*B80</f>
        <v>#REF!</v>
      </c>
    </row>
    <row r="81" spans="1:10" ht="15" customHeight="1">
      <c r="A81" s="97" t="e">
        <f>'RAW MATERIALS'!#REF!</f>
        <v>#REF!</v>
      </c>
      <c r="B81" s="98" t="e">
        <f t="shared" si="4"/>
        <v>#REF!</v>
      </c>
      <c r="C81" s="99" t="e">
        <f>SUMPRODUCT(('Materials bought'!$A$4:$A$4121='Buy list'!A81)*('Materials bought'!$B$4:$B$4121))-SUMPRODUCT(('Materials used'!$A$4:$A$4296='Buy list'!A81)*('Materials used'!$B$4:$B$4296))</f>
        <v>#REF!</v>
      </c>
      <c r="D81" s="99" t="e">
        <f>SUMPRODUCT((Orders!$A$4:$A$3960='Buy list'!$A81)*(Orders!$D$4:$D$3960))</f>
        <v>#REF!</v>
      </c>
      <c r="E81" s="99" t="e">
        <f t="shared" si="5"/>
        <v>#REF!</v>
      </c>
      <c r="F81" s="100" t="e">
        <f>VLOOKUP(A81,'RAW MATERIALS'!$B$4:$I$206,2,FALSE)</f>
        <v>#REF!</v>
      </c>
      <c r="G81" s="100" t="e">
        <f t="shared" si="6"/>
        <v>#REF!</v>
      </c>
      <c r="H81" s="101" t="e">
        <f>'RAW MATERIALS'!#REF!</f>
        <v>#REF!</v>
      </c>
      <c r="I81" s="101" t="e">
        <f t="shared" si="7"/>
        <v>#REF!</v>
      </c>
      <c r="J81" s="137" t="e">
        <f>VLOOKUP(A81,'RAW MATERIALS'!$B$4:$I$206,3,FALSE)*B81</f>
        <v>#REF!</v>
      </c>
    </row>
    <row r="82" spans="1:10" ht="15" customHeight="1">
      <c r="A82" s="97" t="e">
        <f>'RAW MATERIALS'!#REF!</f>
        <v>#REF!</v>
      </c>
      <c r="B82" s="98" t="e">
        <f t="shared" si="4"/>
        <v>#REF!</v>
      </c>
      <c r="C82" s="99" t="e">
        <f>SUMPRODUCT(('Materials bought'!$A$4:$A$4121='Buy list'!A82)*('Materials bought'!$B$4:$B$4121))-SUMPRODUCT(('Materials used'!$A$4:$A$4296='Buy list'!A82)*('Materials used'!$B$4:$B$4296))</f>
        <v>#REF!</v>
      </c>
      <c r="D82" s="99" t="e">
        <f>SUMPRODUCT((Orders!$A$4:$A$3960='Buy list'!$A82)*(Orders!$D$4:$D$3960))</f>
        <v>#REF!</v>
      </c>
      <c r="E82" s="99" t="e">
        <f t="shared" si="5"/>
        <v>#REF!</v>
      </c>
      <c r="F82" s="100" t="e">
        <f>VLOOKUP(A82,'RAW MATERIALS'!$B$4:$I$206,2,FALSE)</f>
        <v>#REF!</v>
      </c>
      <c r="G82" s="100" t="e">
        <f t="shared" si="6"/>
        <v>#REF!</v>
      </c>
      <c r="H82" s="101" t="e">
        <f>'RAW MATERIALS'!#REF!</f>
        <v>#REF!</v>
      </c>
      <c r="I82" s="101" t="e">
        <f t="shared" si="7"/>
        <v>#REF!</v>
      </c>
      <c r="J82" s="137" t="e">
        <f>VLOOKUP(A82,'RAW MATERIALS'!$B$4:$I$206,3,FALSE)*B82</f>
        <v>#REF!</v>
      </c>
    </row>
    <row r="83" spans="1:10" ht="15" customHeight="1">
      <c r="A83" s="97" t="e">
        <f>'RAW MATERIALS'!#REF!</f>
        <v>#REF!</v>
      </c>
      <c r="B83" s="98" t="e">
        <f t="shared" si="4"/>
        <v>#REF!</v>
      </c>
      <c r="C83" s="99" t="e">
        <f>SUMPRODUCT(('Materials bought'!$A$4:$A$4121='Buy list'!A83)*('Materials bought'!$B$4:$B$4121))-SUMPRODUCT(('Materials used'!$A$4:$A$4296='Buy list'!A83)*('Materials used'!$B$4:$B$4296))</f>
        <v>#REF!</v>
      </c>
      <c r="D83" s="99" t="e">
        <f>SUMPRODUCT((Orders!$A$4:$A$3960='Buy list'!$A83)*(Orders!$D$4:$D$3960))</f>
        <v>#REF!</v>
      </c>
      <c r="E83" s="99" t="e">
        <f t="shared" si="5"/>
        <v>#REF!</v>
      </c>
      <c r="F83" s="100" t="e">
        <f>VLOOKUP(A83,'RAW MATERIALS'!$B$4:$I$206,2,FALSE)</f>
        <v>#REF!</v>
      </c>
      <c r="G83" s="100" t="e">
        <f t="shared" si="6"/>
        <v>#REF!</v>
      </c>
      <c r="H83" s="101" t="e">
        <f>'RAW MATERIALS'!#REF!</f>
        <v>#REF!</v>
      </c>
      <c r="I83" s="101" t="e">
        <f t="shared" si="7"/>
        <v>#REF!</v>
      </c>
      <c r="J83" s="137" t="e">
        <f>VLOOKUP(A83,'RAW MATERIALS'!$B$4:$I$206,3,FALSE)*B83</f>
        <v>#REF!</v>
      </c>
    </row>
    <row r="84" spans="1:10" ht="15" customHeight="1">
      <c r="A84" s="97" t="e">
        <f>'RAW MATERIALS'!#REF!</f>
        <v>#REF!</v>
      </c>
      <c r="B84" s="98" t="e">
        <f t="shared" si="4"/>
        <v>#REF!</v>
      </c>
      <c r="C84" s="99" t="e">
        <f>SUMPRODUCT(('Materials bought'!$A$4:$A$4121='Buy list'!A84)*('Materials bought'!$B$4:$B$4121))-SUMPRODUCT(('Materials used'!$A$4:$A$4296='Buy list'!A84)*('Materials used'!$B$4:$B$4296))</f>
        <v>#REF!</v>
      </c>
      <c r="D84" s="99" t="e">
        <f>SUMPRODUCT((Orders!$A$4:$A$3960='Buy list'!$A84)*(Orders!$D$4:$D$3960))</f>
        <v>#REF!</v>
      </c>
      <c r="E84" s="99" t="e">
        <f t="shared" si="5"/>
        <v>#REF!</v>
      </c>
      <c r="F84" s="100" t="e">
        <f>VLOOKUP(A84,'RAW MATERIALS'!$B$4:$I$206,2,FALSE)</f>
        <v>#REF!</v>
      </c>
      <c r="G84" s="100" t="e">
        <f t="shared" si="6"/>
        <v>#REF!</v>
      </c>
      <c r="H84" s="101" t="e">
        <f>'RAW MATERIALS'!#REF!</f>
        <v>#REF!</v>
      </c>
      <c r="I84" s="101" t="e">
        <f t="shared" si="7"/>
        <v>#REF!</v>
      </c>
      <c r="J84" s="137" t="e">
        <f>VLOOKUP(A84,'RAW MATERIALS'!$B$4:$I$206,3,FALSE)*B84</f>
        <v>#REF!</v>
      </c>
    </row>
    <row r="85" spans="1:10" ht="15" customHeight="1">
      <c r="A85" s="97" t="e">
        <f>'RAW MATERIALS'!#REF!</f>
        <v>#REF!</v>
      </c>
      <c r="B85" s="98" t="e">
        <f t="shared" si="4"/>
        <v>#REF!</v>
      </c>
      <c r="C85" s="99" t="e">
        <f>SUMPRODUCT(('Materials bought'!$A$4:$A$4121='Buy list'!A85)*('Materials bought'!$B$4:$B$4121))-SUMPRODUCT(('Materials used'!$A$4:$A$4296='Buy list'!A85)*('Materials used'!$B$4:$B$4296))</f>
        <v>#REF!</v>
      </c>
      <c r="D85" s="99" t="e">
        <f>SUMPRODUCT((Orders!$A$4:$A$3960='Buy list'!$A85)*(Orders!$D$4:$D$3960))</f>
        <v>#REF!</v>
      </c>
      <c r="E85" s="99" t="e">
        <f t="shared" si="5"/>
        <v>#REF!</v>
      </c>
      <c r="F85" s="100" t="e">
        <f>VLOOKUP(A85,'RAW MATERIALS'!$B$4:$I$206,2,FALSE)</f>
        <v>#REF!</v>
      </c>
      <c r="G85" s="100" t="e">
        <f t="shared" si="6"/>
        <v>#REF!</v>
      </c>
      <c r="H85" s="101" t="e">
        <f>'RAW MATERIALS'!#REF!</f>
        <v>#REF!</v>
      </c>
      <c r="I85" s="101" t="e">
        <f t="shared" si="7"/>
        <v>#REF!</v>
      </c>
      <c r="J85" s="137" t="e">
        <f>VLOOKUP(A85,'RAW MATERIALS'!$B$4:$I$206,3,FALSE)*B85</f>
        <v>#REF!</v>
      </c>
    </row>
    <row r="86" spans="1:10" ht="15" customHeight="1">
      <c r="A86" s="97" t="e">
        <f>'RAW MATERIALS'!#REF!</f>
        <v>#REF!</v>
      </c>
      <c r="B86" s="98" t="e">
        <f t="shared" si="4"/>
        <v>#REF!</v>
      </c>
      <c r="C86" s="99" t="e">
        <f>SUMPRODUCT(('Materials bought'!$A$4:$A$4121='Buy list'!A86)*('Materials bought'!$B$4:$B$4121))-SUMPRODUCT(('Materials used'!$A$4:$A$4296='Buy list'!A86)*('Materials used'!$B$4:$B$4296))</f>
        <v>#REF!</v>
      </c>
      <c r="D86" s="99" t="e">
        <f>SUMPRODUCT((Orders!$A$4:$A$3960='Buy list'!$A86)*(Orders!$D$4:$D$3960))</f>
        <v>#REF!</v>
      </c>
      <c r="E86" s="99" t="e">
        <f t="shared" si="5"/>
        <v>#REF!</v>
      </c>
      <c r="F86" s="100" t="e">
        <f>VLOOKUP(A86,'RAW MATERIALS'!$B$4:$I$206,2,FALSE)</f>
        <v>#REF!</v>
      </c>
      <c r="G86" s="100" t="e">
        <f t="shared" si="6"/>
        <v>#REF!</v>
      </c>
      <c r="H86" s="101" t="e">
        <f>'RAW MATERIALS'!#REF!</f>
        <v>#REF!</v>
      </c>
      <c r="I86" s="101" t="e">
        <f t="shared" si="7"/>
        <v>#REF!</v>
      </c>
      <c r="J86" s="137" t="e">
        <f>VLOOKUP(A86,'RAW MATERIALS'!$B$4:$I$206,3,FALSE)*B86</f>
        <v>#REF!</v>
      </c>
    </row>
    <row r="87" spans="1:10" ht="15" customHeight="1">
      <c r="A87" s="97" t="e">
        <f>'RAW MATERIALS'!#REF!</f>
        <v>#REF!</v>
      </c>
      <c r="B87" s="98" t="e">
        <f t="shared" si="4"/>
        <v>#REF!</v>
      </c>
      <c r="C87" s="99" t="e">
        <f>SUMPRODUCT(('Materials bought'!$A$4:$A$4121='Buy list'!A87)*('Materials bought'!$B$4:$B$4121))-SUMPRODUCT(('Materials used'!$A$4:$A$4296='Buy list'!A87)*('Materials used'!$B$4:$B$4296))</f>
        <v>#REF!</v>
      </c>
      <c r="D87" s="99" t="e">
        <f>SUMPRODUCT((Orders!$A$4:$A$3960='Buy list'!$A87)*(Orders!$D$4:$D$3960))</f>
        <v>#REF!</v>
      </c>
      <c r="E87" s="99" t="e">
        <f t="shared" si="5"/>
        <v>#REF!</v>
      </c>
      <c r="F87" s="100" t="e">
        <f>VLOOKUP(A87,'RAW MATERIALS'!$B$4:$I$206,2,FALSE)</f>
        <v>#REF!</v>
      </c>
      <c r="G87" s="100" t="e">
        <f t="shared" si="6"/>
        <v>#REF!</v>
      </c>
      <c r="H87" s="101" t="e">
        <f>'RAW MATERIALS'!#REF!</f>
        <v>#REF!</v>
      </c>
      <c r="I87" s="101" t="e">
        <f t="shared" si="7"/>
        <v>#REF!</v>
      </c>
      <c r="J87" s="137" t="e">
        <f>VLOOKUP(A87,'RAW MATERIALS'!$B$4:$I$206,3,FALSE)*B87</f>
        <v>#REF!</v>
      </c>
    </row>
    <row r="88" spans="1:10" ht="15" customHeight="1">
      <c r="A88" s="97" t="e">
        <f>'RAW MATERIALS'!#REF!</f>
        <v>#REF!</v>
      </c>
      <c r="B88" s="98" t="e">
        <f t="shared" si="4"/>
        <v>#REF!</v>
      </c>
      <c r="C88" s="99" t="e">
        <f>SUMPRODUCT(('Materials bought'!$A$4:$A$4121='Buy list'!A88)*('Materials bought'!$B$4:$B$4121))-SUMPRODUCT(('Materials used'!$A$4:$A$4296='Buy list'!A88)*('Materials used'!$B$4:$B$4296))</f>
        <v>#REF!</v>
      </c>
      <c r="D88" s="99" t="e">
        <f>SUMPRODUCT((Orders!$A$4:$A$3960='Buy list'!$A88)*(Orders!$D$4:$D$3960))</f>
        <v>#REF!</v>
      </c>
      <c r="E88" s="99" t="e">
        <f t="shared" si="5"/>
        <v>#REF!</v>
      </c>
      <c r="F88" s="100" t="e">
        <f>VLOOKUP(A88,'RAW MATERIALS'!$B$4:$I$206,2,FALSE)</f>
        <v>#REF!</v>
      </c>
      <c r="G88" s="100" t="e">
        <f t="shared" si="6"/>
        <v>#REF!</v>
      </c>
      <c r="H88" s="101" t="e">
        <f>'RAW MATERIALS'!#REF!</f>
        <v>#REF!</v>
      </c>
      <c r="I88" s="101" t="e">
        <f t="shared" si="7"/>
        <v>#REF!</v>
      </c>
      <c r="J88" s="137" t="e">
        <f>VLOOKUP(A88,'RAW MATERIALS'!$B$4:$I$206,3,FALSE)*B88</f>
        <v>#REF!</v>
      </c>
    </row>
    <row r="89" spans="1:10" ht="15" customHeight="1">
      <c r="A89" s="97" t="e">
        <f>'RAW MATERIALS'!#REF!</f>
        <v>#REF!</v>
      </c>
      <c r="B89" s="98" t="e">
        <f t="shared" si="4"/>
        <v>#REF!</v>
      </c>
      <c r="C89" s="99" t="e">
        <f>SUMPRODUCT(('Materials bought'!$A$4:$A$4121='Buy list'!A89)*('Materials bought'!$B$4:$B$4121))-SUMPRODUCT(('Materials used'!$A$4:$A$4296='Buy list'!A89)*('Materials used'!$B$4:$B$4296))</f>
        <v>#REF!</v>
      </c>
      <c r="D89" s="99" t="e">
        <f>SUMPRODUCT((Orders!$A$4:$A$3960='Buy list'!$A89)*(Orders!$D$4:$D$3960))</f>
        <v>#REF!</v>
      </c>
      <c r="E89" s="99" t="e">
        <f t="shared" si="5"/>
        <v>#REF!</v>
      </c>
      <c r="F89" s="100" t="e">
        <f>VLOOKUP(A89,'RAW MATERIALS'!$B$4:$I$206,2,FALSE)</f>
        <v>#REF!</v>
      </c>
      <c r="G89" s="100" t="e">
        <f t="shared" si="6"/>
        <v>#REF!</v>
      </c>
      <c r="H89" s="101" t="e">
        <f>'RAW MATERIALS'!#REF!</f>
        <v>#REF!</v>
      </c>
      <c r="I89" s="101" t="e">
        <f t="shared" si="7"/>
        <v>#REF!</v>
      </c>
      <c r="J89" s="137" t="e">
        <f>VLOOKUP(A89,'RAW MATERIALS'!$B$4:$I$206,3,FALSE)*B89</f>
        <v>#REF!</v>
      </c>
    </row>
    <row r="90" spans="1:10" ht="15" customHeight="1">
      <c r="A90" s="97" t="e">
        <f>'RAW MATERIALS'!#REF!</f>
        <v>#REF!</v>
      </c>
      <c r="B90" s="98" t="e">
        <f t="shared" si="4"/>
        <v>#REF!</v>
      </c>
      <c r="C90" s="99" t="e">
        <f>SUMPRODUCT(('Materials bought'!$A$4:$A$4121='Buy list'!A90)*('Materials bought'!$B$4:$B$4121))-SUMPRODUCT(('Materials used'!$A$4:$A$4296='Buy list'!A90)*('Materials used'!$B$4:$B$4296))</f>
        <v>#REF!</v>
      </c>
      <c r="D90" s="99" t="e">
        <f>SUMPRODUCT((Orders!$A$4:$A$3960='Buy list'!$A90)*(Orders!$D$4:$D$3960))</f>
        <v>#REF!</v>
      </c>
      <c r="E90" s="99" t="e">
        <f t="shared" si="5"/>
        <v>#REF!</v>
      </c>
      <c r="F90" s="100" t="e">
        <f>VLOOKUP(A90,'RAW MATERIALS'!$B$4:$I$206,2,FALSE)</f>
        <v>#REF!</v>
      </c>
      <c r="G90" s="100" t="e">
        <f t="shared" si="6"/>
        <v>#REF!</v>
      </c>
      <c r="H90" s="101" t="e">
        <f>'RAW MATERIALS'!#REF!</f>
        <v>#REF!</v>
      </c>
      <c r="I90" s="101" t="e">
        <f t="shared" si="7"/>
        <v>#REF!</v>
      </c>
      <c r="J90" s="137" t="e">
        <f>VLOOKUP(A90,'RAW MATERIALS'!$B$4:$I$206,3,FALSE)*B90</f>
        <v>#REF!</v>
      </c>
    </row>
    <row r="91" spans="1:10" ht="15" customHeight="1">
      <c r="A91" s="97" t="e">
        <f>'RAW MATERIALS'!#REF!</f>
        <v>#REF!</v>
      </c>
      <c r="B91" s="98" t="e">
        <f t="shared" si="4"/>
        <v>#REF!</v>
      </c>
      <c r="C91" s="99" t="e">
        <f>SUMPRODUCT(('Materials bought'!$A$4:$A$4121='Buy list'!A91)*('Materials bought'!$B$4:$B$4121))-SUMPRODUCT(('Materials used'!$A$4:$A$4296='Buy list'!A91)*('Materials used'!$B$4:$B$4296))</f>
        <v>#REF!</v>
      </c>
      <c r="D91" s="99" t="e">
        <f>SUMPRODUCT((Orders!$A$4:$A$3960='Buy list'!$A91)*(Orders!$D$4:$D$3960))</f>
        <v>#REF!</v>
      </c>
      <c r="E91" s="99" t="e">
        <f t="shared" si="5"/>
        <v>#REF!</v>
      </c>
      <c r="F91" s="100" t="e">
        <f>VLOOKUP(A91,'RAW MATERIALS'!$B$4:$I$206,2,FALSE)</f>
        <v>#REF!</v>
      </c>
      <c r="G91" s="100" t="e">
        <f t="shared" si="6"/>
        <v>#REF!</v>
      </c>
      <c r="H91" s="101" t="e">
        <f>'RAW MATERIALS'!#REF!</f>
        <v>#REF!</v>
      </c>
      <c r="I91" s="101" t="e">
        <f t="shared" si="7"/>
        <v>#REF!</v>
      </c>
      <c r="J91" s="137" t="e">
        <f>VLOOKUP(A91,'RAW MATERIALS'!$B$4:$I$206,3,FALSE)*B91</f>
        <v>#REF!</v>
      </c>
    </row>
    <row r="92" spans="1:10" ht="15" customHeight="1">
      <c r="A92" s="97" t="e">
        <f>'RAW MATERIALS'!#REF!</f>
        <v>#REF!</v>
      </c>
      <c r="B92" s="98" t="e">
        <f t="shared" si="4"/>
        <v>#REF!</v>
      </c>
      <c r="C92" s="99" t="e">
        <f>SUMPRODUCT(('Materials bought'!$A$4:$A$4121='Buy list'!A92)*('Materials bought'!$B$4:$B$4121))-SUMPRODUCT(('Materials used'!$A$4:$A$4296='Buy list'!A92)*('Materials used'!$B$4:$B$4296))</f>
        <v>#REF!</v>
      </c>
      <c r="D92" s="99" t="e">
        <f>SUMPRODUCT((Orders!$A$4:$A$3960='Buy list'!$A92)*(Orders!$D$4:$D$3960))</f>
        <v>#REF!</v>
      </c>
      <c r="E92" s="99" t="e">
        <f t="shared" si="5"/>
        <v>#REF!</v>
      </c>
      <c r="F92" s="100" t="e">
        <f>VLOOKUP(A92,'RAW MATERIALS'!$B$4:$I$206,2,FALSE)</f>
        <v>#REF!</v>
      </c>
      <c r="G92" s="100" t="e">
        <f t="shared" si="6"/>
        <v>#REF!</v>
      </c>
      <c r="H92" s="101" t="e">
        <f>'RAW MATERIALS'!#REF!</f>
        <v>#REF!</v>
      </c>
      <c r="I92" s="101" t="e">
        <f t="shared" si="7"/>
        <v>#REF!</v>
      </c>
      <c r="J92" s="137" t="e">
        <f>VLOOKUP(A92,'RAW MATERIALS'!$B$4:$I$206,3,FALSE)*B92</f>
        <v>#REF!</v>
      </c>
    </row>
    <row r="93" spans="1:10" ht="15" customHeight="1">
      <c r="A93" s="97" t="e">
        <f>'RAW MATERIALS'!#REF!</f>
        <v>#REF!</v>
      </c>
      <c r="B93" s="98" t="e">
        <f t="shared" si="4"/>
        <v>#REF!</v>
      </c>
      <c r="C93" s="99" t="e">
        <f>SUMPRODUCT(('Materials bought'!$A$4:$A$4121='Buy list'!A93)*('Materials bought'!$B$4:$B$4121))-SUMPRODUCT(('Materials used'!$A$4:$A$4296='Buy list'!A93)*('Materials used'!$B$4:$B$4296))</f>
        <v>#REF!</v>
      </c>
      <c r="D93" s="99" t="e">
        <f>SUMPRODUCT((Orders!$A$4:$A$3960='Buy list'!$A93)*(Orders!$D$4:$D$3960))</f>
        <v>#REF!</v>
      </c>
      <c r="E93" s="99" t="e">
        <f t="shared" si="5"/>
        <v>#REF!</v>
      </c>
      <c r="F93" s="100" t="e">
        <f>VLOOKUP(A93,'RAW MATERIALS'!$B$4:$I$206,2,FALSE)</f>
        <v>#REF!</v>
      </c>
      <c r="G93" s="100" t="e">
        <f t="shared" si="6"/>
        <v>#REF!</v>
      </c>
      <c r="H93" s="101" t="e">
        <f>'RAW MATERIALS'!#REF!</f>
        <v>#REF!</v>
      </c>
      <c r="I93" s="101" t="e">
        <f t="shared" si="7"/>
        <v>#REF!</v>
      </c>
      <c r="J93" s="137" t="e">
        <f>VLOOKUP(A93,'RAW MATERIALS'!$B$4:$I$206,3,FALSE)*B93</f>
        <v>#REF!</v>
      </c>
    </row>
    <row r="94" spans="1:10" ht="15" customHeight="1">
      <c r="A94" s="97" t="e">
        <f>'RAW MATERIALS'!#REF!</f>
        <v>#REF!</v>
      </c>
      <c r="B94" s="98" t="e">
        <f t="shared" si="4"/>
        <v>#REF!</v>
      </c>
      <c r="C94" s="99" t="e">
        <f>SUMPRODUCT(('Materials bought'!$A$4:$A$4121='Buy list'!A94)*('Materials bought'!$B$4:$B$4121))-SUMPRODUCT(('Materials used'!$A$4:$A$4296='Buy list'!A94)*('Materials used'!$B$4:$B$4296))</f>
        <v>#REF!</v>
      </c>
      <c r="D94" s="99" t="e">
        <f>SUMPRODUCT((Orders!$A$4:$A$3960='Buy list'!$A94)*(Orders!$D$4:$D$3960))</f>
        <v>#REF!</v>
      </c>
      <c r="E94" s="99" t="e">
        <f t="shared" si="5"/>
        <v>#REF!</v>
      </c>
      <c r="F94" s="100" t="e">
        <f>VLOOKUP(A94,'RAW MATERIALS'!$B$4:$I$206,2,FALSE)</f>
        <v>#REF!</v>
      </c>
      <c r="G94" s="100" t="e">
        <f t="shared" si="6"/>
        <v>#REF!</v>
      </c>
      <c r="H94" s="101" t="e">
        <f>'RAW MATERIALS'!#REF!</f>
        <v>#REF!</v>
      </c>
      <c r="I94" s="101" t="e">
        <f t="shared" si="7"/>
        <v>#REF!</v>
      </c>
      <c r="J94" s="137" t="e">
        <f>VLOOKUP(A94,'RAW MATERIALS'!$B$4:$I$206,3,FALSE)*B94</f>
        <v>#REF!</v>
      </c>
    </row>
    <row r="95" spans="1:10" ht="15" customHeight="1">
      <c r="A95" s="97" t="e">
        <f>'RAW MATERIALS'!#REF!</f>
        <v>#REF!</v>
      </c>
      <c r="B95" s="98" t="e">
        <f t="shared" si="4"/>
        <v>#REF!</v>
      </c>
      <c r="C95" s="99" t="e">
        <f>SUMPRODUCT(('Materials bought'!$A$4:$A$4121='Buy list'!A95)*('Materials bought'!$B$4:$B$4121))-SUMPRODUCT(('Materials used'!$A$4:$A$4296='Buy list'!A95)*('Materials used'!$B$4:$B$4296))</f>
        <v>#REF!</v>
      </c>
      <c r="D95" s="99" t="e">
        <f>SUMPRODUCT((Orders!$A$4:$A$3960='Buy list'!$A95)*(Orders!$D$4:$D$3960))</f>
        <v>#REF!</v>
      </c>
      <c r="E95" s="99" t="e">
        <f t="shared" si="5"/>
        <v>#REF!</v>
      </c>
      <c r="F95" s="100" t="e">
        <f>VLOOKUP(A95,'RAW MATERIALS'!$B$4:$I$206,2,FALSE)</f>
        <v>#REF!</v>
      </c>
      <c r="G95" s="100" t="e">
        <f t="shared" si="6"/>
        <v>#REF!</v>
      </c>
      <c r="H95" s="101" t="e">
        <f>'RAW MATERIALS'!#REF!</f>
        <v>#REF!</v>
      </c>
      <c r="I95" s="101" t="e">
        <f t="shared" si="7"/>
        <v>#REF!</v>
      </c>
      <c r="J95" s="137" t="e">
        <f>VLOOKUP(A95,'RAW MATERIALS'!$B$4:$I$206,3,FALSE)*B95</f>
        <v>#REF!</v>
      </c>
    </row>
    <row r="96" spans="1:10">
      <c r="A96" s="97" t="e">
        <f>'RAW MATERIALS'!#REF!</f>
        <v>#REF!</v>
      </c>
      <c r="B96" s="98" t="e">
        <f t="shared" si="4"/>
        <v>#REF!</v>
      </c>
      <c r="C96" s="99" t="e">
        <f>SUMPRODUCT(('Materials bought'!$A$4:$A$4121='Buy list'!A96)*('Materials bought'!$B$4:$B$4121))-SUMPRODUCT(('Materials used'!$A$4:$A$4296='Buy list'!A96)*('Materials used'!$B$4:$B$4296))</f>
        <v>#REF!</v>
      </c>
      <c r="D96" s="99" t="e">
        <f>SUMPRODUCT((Orders!$A$4:$A$3960='Buy list'!$A96)*(Orders!$D$4:$D$3960))</f>
        <v>#REF!</v>
      </c>
      <c r="E96" s="99" t="e">
        <f t="shared" si="5"/>
        <v>#REF!</v>
      </c>
      <c r="F96" s="100" t="e">
        <f>VLOOKUP(A96,'RAW MATERIALS'!$B$4:$I$206,2,FALSE)</f>
        <v>#REF!</v>
      </c>
      <c r="G96" s="100" t="e">
        <f t="shared" si="6"/>
        <v>#REF!</v>
      </c>
      <c r="H96" s="101" t="e">
        <f>'RAW MATERIALS'!#REF!</f>
        <v>#REF!</v>
      </c>
      <c r="I96" s="101" t="e">
        <f t="shared" si="7"/>
        <v>#REF!</v>
      </c>
      <c r="J96" s="137" t="e">
        <f>VLOOKUP(A96,'RAW MATERIALS'!$B$4:$I$206,3,FALSE)*B96</f>
        <v>#REF!</v>
      </c>
    </row>
    <row r="97" spans="1:10" ht="15" customHeight="1">
      <c r="A97" s="97" t="e">
        <f>'RAW MATERIALS'!#REF!</f>
        <v>#REF!</v>
      </c>
      <c r="B97" s="98" t="e">
        <f t="shared" si="4"/>
        <v>#REF!</v>
      </c>
      <c r="C97" s="99" t="e">
        <f>SUMPRODUCT(('Materials bought'!$A$4:$A$4121='Buy list'!A97)*('Materials bought'!$B$4:$B$4121))-SUMPRODUCT(('Materials used'!$A$4:$A$4296='Buy list'!A97)*('Materials used'!$B$4:$B$4296))</f>
        <v>#REF!</v>
      </c>
      <c r="D97" s="99" t="e">
        <f>SUMPRODUCT((Orders!$A$4:$A$3960='Buy list'!$A97)*(Orders!$D$4:$D$3960))</f>
        <v>#REF!</v>
      </c>
      <c r="E97" s="99" t="e">
        <f t="shared" si="5"/>
        <v>#REF!</v>
      </c>
      <c r="F97" s="100" t="e">
        <f>VLOOKUP(A97,'RAW MATERIALS'!$B$4:$I$206,2,FALSE)</f>
        <v>#REF!</v>
      </c>
      <c r="G97" s="100" t="e">
        <f t="shared" si="6"/>
        <v>#REF!</v>
      </c>
      <c r="H97" s="101" t="e">
        <f>'RAW MATERIALS'!#REF!</f>
        <v>#REF!</v>
      </c>
      <c r="I97" s="101" t="e">
        <f t="shared" si="7"/>
        <v>#REF!</v>
      </c>
      <c r="J97" s="137" t="e">
        <f>VLOOKUP(A97,'RAW MATERIALS'!$B$4:$I$206,3,FALSE)*B97</f>
        <v>#REF!</v>
      </c>
    </row>
    <row r="98" spans="1:10" ht="15" customHeight="1">
      <c r="A98" s="97" t="e">
        <f>'RAW MATERIALS'!#REF!</f>
        <v>#REF!</v>
      </c>
      <c r="B98" s="98" t="e">
        <f t="shared" si="4"/>
        <v>#REF!</v>
      </c>
      <c r="C98" s="99" t="e">
        <f>SUMPRODUCT(('Materials bought'!$A$4:$A$4121='Buy list'!A98)*('Materials bought'!$B$4:$B$4121))-SUMPRODUCT(('Materials used'!$A$4:$A$4296='Buy list'!A98)*('Materials used'!$B$4:$B$4296))</f>
        <v>#REF!</v>
      </c>
      <c r="D98" s="99" t="e">
        <f>SUMPRODUCT((Orders!$A$4:$A$3960='Buy list'!$A98)*(Orders!$D$4:$D$3960))</f>
        <v>#REF!</v>
      </c>
      <c r="E98" s="99" t="e">
        <f t="shared" si="5"/>
        <v>#REF!</v>
      </c>
      <c r="F98" s="100" t="e">
        <f>VLOOKUP(A98,'RAW MATERIALS'!$B$4:$I$206,2,FALSE)</f>
        <v>#REF!</v>
      </c>
      <c r="G98" s="100" t="e">
        <f t="shared" si="6"/>
        <v>#REF!</v>
      </c>
      <c r="H98" s="101" t="e">
        <f>'RAW MATERIALS'!#REF!</f>
        <v>#REF!</v>
      </c>
      <c r="I98" s="101" t="e">
        <f t="shared" si="7"/>
        <v>#REF!</v>
      </c>
      <c r="J98" s="137" t="e">
        <f>VLOOKUP(A98,'RAW MATERIALS'!$B$4:$I$206,3,FALSE)*B98</f>
        <v>#REF!</v>
      </c>
    </row>
    <row r="99" spans="1:10" ht="15" customHeight="1">
      <c r="A99" s="97" t="e">
        <f>'RAW MATERIALS'!#REF!</f>
        <v>#REF!</v>
      </c>
      <c r="B99" s="98" t="e">
        <f t="shared" si="4"/>
        <v>#REF!</v>
      </c>
      <c r="C99" s="99" t="e">
        <f>SUMPRODUCT(('Materials bought'!$A$4:$A$4121='Buy list'!A99)*('Materials bought'!$B$4:$B$4121))-SUMPRODUCT(('Materials used'!$A$4:$A$4296='Buy list'!A99)*('Materials used'!$B$4:$B$4296))</f>
        <v>#REF!</v>
      </c>
      <c r="D99" s="99" t="e">
        <f>SUMPRODUCT((Orders!$A$4:$A$3960='Buy list'!$A99)*(Orders!$D$4:$D$3960))</f>
        <v>#REF!</v>
      </c>
      <c r="E99" s="99" t="e">
        <f t="shared" si="5"/>
        <v>#REF!</v>
      </c>
      <c r="F99" s="100" t="e">
        <f>VLOOKUP(A99,'RAW MATERIALS'!$B$4:$I$206,2,FALSE)</f>
        <v>#REF!</v>
      </c>
      <c r="G99" s="100" t="e">
        <f t="shared" si="6"/>
        <v>#REF!</v>
      </c>
      <c r="H99" s="101" t="e">
        <f>'RAW MATERIALS'!#REF!</f>
        <v>#REF!</v>
      </c>
      <c r="I99" s="101" t="e">
        <f t="shared" si="7"/>
        <v>#REF!</v>
      </c>
      <c r="J99" s="137" t="e">
        <f>VLOOKUP(A99,'RAW MATERIALS'!$B$4:$I$206,3,FALSE)*B99</f>
        <v>#REF!</v>
      </c>
    </row>
    <row r="100" spans="1:10" ht="15" customHeight="1">
      <c r="A100" s="97" t="e">
        <f>'RAW MATERIALS'!#REF!</f>
        <v>#REF!</v>
      </c>
      <c r="B100" s="98" t="e">
        <f t="shared" si="4"/>
        <v>#REF!</v>
      </c>
      <c r="C100" s="99" t="e">
        <f>SUMPRODUCT(('Materials bought'!$A$4:$A$4121='Buy list'!A100)*('Materials bought'!$B$4:$B$4121))-SUMPRODUCT(('Materials used'!$A$4:$A$4296='Buy list'!A100)*('Materials used'!$B$4:$B$4296))</f>
        <v>#REF!</v>
      </c>
      <c r="D100" s="99" t="e">
        <f>SUMPRODUCT((Orders!$A$4:$A$3960='Buy list'!$A100)*(Orders!$D$4:$D$3960))</f>
        <v>#REF!</v>
      </c>
      <c r="E100" s="99" t="e">
        <f t="shared" si="5"/>
        <v>#REF!</v>
      </c>
      <c r="F100" s="100" t="e">
        <f>VLOOKUP(A100,'RAW MATERIALS'!$B$4:$I$206,2,FALSE)</f>
        <v>#REF!</v>
      </c>
      <c r="G100" s="100" t="e">
        <f t="shared" si="6"/>
        <v>#REF!</v>
      </c>
      <c r="H100" s="101" t="e">
        <f>'RAW MATERIALS'!#REF!</f>
        <v>#REF!</v>
      </c>
      <c r="I100" s="101" t="e">
        <f t="shared" si="7"/>
        <v>#REF!</v>
      </c>
      <c r="J100" s="137" t="e">
        <f>VLOOKUP(A100,'RAW MATERIALS'!$B$4:$I$206,3,FALSE)*B100</f>
        <v>#REF!</v>
      </c>
    </row>
    <row r="101" spans="1:10" ht="15" customHeight="1">
      <c r="A101" s="97" t="e">
        <f>'RAW MATERIALS'!#REF!</f>
        <v>#REF!</v>
      </c>
      <c r="B101" s="98" t="e">
        <f t="shared" si="4"/>
        <v>#REF!</v>
      </c>
      <c r="C101" s="99" t="e">
        <f>SUMPRODUCT(('Materials bought'!$A$4:$A$4121='Buy list'!A101)*('Materials bought'!$B$4:$B$4121))-SUMPRODUCT(('Materials used'!$A$4:$A$4296='Buy list'!A101)*('Materials used'!$B$4:$B$4296))</f>
        <v>#REF!</v>
      </c>
      <c r="D101" s="99" t="e">
        <f>SUMPRODUCT((Orders!$A$4:$A$3960='Buy list'!$A101)*(Orders!$D$4:$D$3960))</f>
        <v>#REF!</v>
      </c>
      <c r="E101" s="99" t="e">
        <f t="shared" si="5"/>
        <v>#REF!</v>
      </c>
      <c r="F101" s="100" t="e">
        <f>VLOOKUP(A101,'RAW MATERIALS'!$B$4:$I$206,2,FALSE)</f>
        <v>#REF!</v>
      </c>
      <c r="G101" s="100" t="e">
        <f t="shared" si="6"/>
        <v>#REF!</v>
      </c>
      <c r="H101" s="101" t="e">
        <f>'RAW MATERIALS'!#REF!</f>
        <v>#REF!</v>
      </c>
      <c r="I101" s="101" t="e">
        <f t="shared" si="7"/>
        <v>#REF!</v>
      </c>
      <c r="J101" s="137" t="e">
        <f>VLOOKUP(A101,'RAW MATERIALS'!$B$4:$I$206,3,FALSE)*B101</f>
        <v>#REF!</v>
      </c>
    </row>
    <row r="102" spans="1:10">
      <c r="A102" s="97" t="e">
        <f>'RAW MATERIALS'!#REF!</f>
        <v>#REF!</v>
      </c>
      <c r="B102" s="98" t="e">
        <f t="shared" si="4"/>
        <v>#REF!</v>
      </c>
      <c r="C102" s="99" t="e">
        <f>SUMPRODUCT(('Materials bought'!$A$4:$A$4121='Buy list'!A102)*('Materials bought'!$B$4:$B$4121))-SUMPRODUCT(('Materials used'!$A$4:$A$4296='Buy list'!A102)*('Materials used'!$B$4:$B$4296))</f>
        <v>#REF!</v>
      </c>
      <c r="D102" s="99" t="e">
        <f>SUMPRODUCT((Orders!$A$4:$A$3960='Buy list'!$A102)*(Orders!$D$4:$D$3960))</f>
        <v>#REF!</v>
      </c>
      <c r="E102" s="99" t="e">
        <f t="shared" si="5"/>
        <v>#REF!</v>
      </c>
      <c r="F102" s="100" t="e">
        <f>VLOOKUP(A102,'RAW MATERIALS'!$B$4:$I$206,2,FALSE)</f>
        <v>#REF!</v>
      </c>
      <c r="G102" s="100" t="e">
        <f t="shared" si="6"/>
        <v>#REF!</v>
      </c>
      <c r="H102" s="101" t="e">
        <f>'RAW MATERIALS'!#REF!</f>
        <v>#REF!</v>
      </c>
      <c r="I102" s="101" t="e">
        <f t="shared" si="7"/>
        <v>#REF!</v>
      </c>
      <c r="J102" s="137" t="e">
        <f>VLOOKUP(A102,'RAW MATERIALS'!$B$4:$I$206,3,FALSE)*B102</f>
        <v>#REF!</v>
      </c>
    </row>
    <row r="103" spans="1:10" ht="15" customHeight="1">
      <c r="A103" s="97" t="e">
        <f>'RAW MATERIALS'!#REF!</f>
        <v>#REF!</v>
      </c>
      <c r="B103" s="98" t="e">
        <f t="shared" si="4"/>
        <v>#REF!</v>
      </c>
      <c r="C103" s="99" t="e">
        <f>SUMPRODUCT(('Materials bought'!$A$4:$A$4121='Buy list'!A103)*('Materials bought'!$B$4:$B$4121))-SUMPRODUCT(('Materials used'!$A$4:$A$4296='Buy list'!A103)*('Materials used'!$B$4:$B$4296))</f>
        <v>#REF!</v>
      </c>
      <c r="D103" s="99" t="e">
        <f>SUMPRODUCT((Orders!$A$4:$A$3960='Buy list'!$A103)*(Orders!$D$4:$D$3960))</f>
        <v>#REF!</v>
      </c>
      <c r="E103" s="99" t="e">
        <f t="shared" si="5"/>
        <v>#REF!</v>
      </c>
      <c r="F103" s="100" t="e">
        <f>VLOOKUP(A103,'RAW MATERIALS'!$B$4:$I$206,2,FALSE)</f>
        <v>#REF!</v>
      </c>
      <c r="G103" s="100" t="e">
        <f t="shared" si="6"/>
        <v>#REF!</v>
      </c>
      <c r="H103" s="101" t="e">
        <f>'RAW MATERIALS'!#REF!</f>
        <v>#REF!</v>
      </c>
      <c r="I103" s="101" t="e">
        <f t="shared" si="7"/>
        <v>#REF!</v>
      </c>
      <c r="J103" s="137" t="e">
        <f>VLOOKUP(A103,'RAW MATERIALS'!$B$4:$I$206,3,FALSE)*B103</f>
        <v>#REF!</v>
      </c>
    </row>
    <row r="104" spans="1:10" ht="15" customHeight="1">
      <c r="A104" s="97" t="e">
        <f>'RAW MATERIALS'!#REF!</f>
        <v>#REF!</v>
      </c>
      <c r="B104" s="98" t="e">
        <f t="shared" si="4"/>
        <v>#REF!</v>
      </c>
      <c r="C104" s="99" t="e">
        <f>SUMPRODUCT(('Materials bought'!$A$4:$A$4121='Buy list'!A104)*('Materials bought'!$B$4:$B$4121))-SUMPRODUCT(('Materials used'!$A$4:$A$4296='Buy list'!A104)*('Materials used'!$B$4:$B$4296))</f>
        <v>#REF!</v>
      </c>
      <c r="D104" s="99" t="e">
        <f>SUMPRODUCT((Orders!$A$4:$A$3960='Buy list'!$A104)*(Orders!$D$4:$D$3960))</f>
        <v>#REF!</v>
      </c>
      <c r="E104" s="99" t="e">
        <f t="shared" si="5"/>
        <v>#REF!</v>
      </c>
      <c r="F104" s="100" t="e">
        <f>VLOOKUP(A104,'RAW MATERIALS'!$B$4:$I$206,2,FALSE)</f>
        <v>#REF!</v>
      </c>
      <c r="G104" s="100" t="e">
        <f t="shared" si="6"/>
        <v>#REF!</v>
      </c>
      <c r="H104" s="101" t="e">
        <f>'RAW MATERIALS'!#REF!</f>
        <v>#REF!</v>
      </c>
      <c r="I104" s="101" t="e">
        <f t="shared" si="7"/>
        <v>#REF!</v>
      </c>
      <c r="J104" s="137" t="e">
        <f>VLOOKUP(A104,'RAW MATERIALS'!$B$4:$I$206,3,FALSE)*B104</f>
        <v>#REF!</v>
      </c>
    </row>
    <row r="105" spans="1:10" ht="15" customHeight="1">
      <c r="A105" s="97" t="e">
        <f>'RAW MATERIALS'!#REF!</f>
        <v>#REF!</v>
      </c>
      <c r="B105" s="98" t="e">
        <f t="shared" si="4"/>
        <v>#REF!</v>
      </c>
      <c r="C105" s="99" t="e">
        <f>SUMPRODUCT(('Materials bought'!$A$4:$A$4121='Buy list'!A105)*('Materials bought'!$B$4:$B$4121))-SUMPRODUCT(('Materials used'!$A$4:$A$4296='Buy list'!A105)*('Materials used'!$B$4:$B$4296))</f>
        <v>#REF!</v>
      </c>
      <c r="D105" s="99" t="e">
        <f>SUMPRODUCT((Orders!$A$4:$A$3960='Buy list'!$A105)*(Orders!$D$4:$D$3960))</f>
        <v>#REF!</v>
      </c>
      <c r="E105" s="99" t="e">
        <f t="shared" si="5"/>
        <v>#REF!</v>
      </c>
      <c r="F105" s="100" t="e">
        <f>VLOOKUP(A105,'RAW MATERIALS'!$B$4:$I$206,2,FALSE)</f>
        <v>#REF!</v>
      </c>
      <c r="G105" s="100" t="e">
        <f t="shared" si="6"/>
        <v>#REF!</v>
      </c>
      <c r="H105" s="101" t="e">
        <f>'RAW MATERIALS'!#REF!</f>
        <v>#REF!</v>
      </c>
      <c r="I105" s="101" t="e">
        <f t="shared" si="7"/>
        <v>#REF!</v>
      </c>
      <c r="J105" s="137" t="e">
        <f>VLOOKUP(A105,'RAW MATERIALS'!$B$4:$I$206,3,FALSE)*B105</f>
        <v>#REF!</v>
      </c>
    </row>
    <row r="106" spans="1:10" ht="15" customHeight="1">
      <c r="A106" s="97" t="e">
        <f>'RAW MATERIALS'!#REF!</f>
        <v>#REF!</v>
      </c>
      <c r="B106" s="98" t="e">
        <f t="shared" si="4"/>
        <v>#REF!</v>
      </c>
      <c r="C106" s="99" t="e">
        <f>SUMPRODUCT(('Materials bought'!$A$4:$A$4121='Buy list'!A106)*('Materials bought'!$B$4:$B$4121))-SUMPRODUCT(('Materials used'!$A$4:$A$4296='Buy list'!A106)*('Materials used'!$B$4:$B$4296))</f>
        <v>#REF!</v>
      </c>
      <c r="D106" s="99" t="e">
        <f>SUMPRODUCT((Orders!$A$4:$A$3960='Buy list'!$A106)*(Orders!$D$4:$D$3960))</f>
        <v>#REF!</v>
      </c>
      <c r="E106" s="99" t="e">
        <f t="shared" si="5"/>
        <v>#REF!</v>
      </c>
      <c r="F106" s="100" t="e">
        <f>VLOOKUP(A106,'RAW MATERIALS'!$B$4:$I$206,2,FALSE)</f>
        <v>#REF!</v>
      </c>
      <c r="G106" s="100" t="e">
        <f t="shared" si="6"/>
        <v>#REF!</v>
      </c>
      <c r="H106" s="101" t="e">
        <f>'RAW MATERIALS'!#REF!</f>
        <v>#REF!</v>
      </c>
      <c r="I106" s="101" t="e">
        <f t="shared" si="7"/>
        <v>#REF!</v>
      </c>
      <c r="J106" s="137" t="e">
        <f>VLOOKUP(A106,'RAW MATERIALS'!$B$4:$I$206,3,FALSE)*B106</f>
        <v>#REF!</v>
      </c>
    </row>
    <row r="107" spans="1:10" ht="15" customHeight="1">
      <c r="A107" s="97" t="e">
        <f>'RAW MATERIALS'!#REF!</f>
        <v>#REF!</v>
      </c>
      <c r="B107" s="98" t="e">
        <f t="shared" si="4"/>
        <v>#REF!</v>
      </c>
      <c r="C107" s="99" t="e">
        <f>SUMPRODUCT(('Materials bought'!$A$4:$A$4121='Buy list'!A107)*('Materials bought'!$B$4:$B$4121))-SUMPRODUCT(('Materials used'!$A$4:$A$4296='Buy list'!A107)*('Materials used'!$B$4:$B$4296))</f>
        <v>#REF!</v>
      </c>
      <c r="D107" s="99" t="e">
        <f>SUMPRODUCT((Orders!$A$4:$A$3960='Buy list'!$A107)*(Orders!$D$4:$D$3960))</f>
        <v>#REF!</v>
      </c>
      <c r="E107" s="99" t="e">
        <f t="shared" si="5"/>
        <v>#REF!</v>
      </c>
      <c r="F107" s="100" t="e">
        <f>VLOOKUP(A107,'RAW MATERIALS'!$B$4:$I$206,2,FALSE)</f>
        <v>#REF!</v>
      </c>
      <c r="G107" s="100" t="e">
        <f t="shared" si="6"/>
        <v>#REF!</v>
      </c>
      <c r="H107" s="101" t="e">
        <f>'RAW MATERIALS'!#REF!</f>
        <v>#REF!</v>
      </c>
      <c r="I107" s="101" t="e">
        <f t="shared" si="7"/>
        <v>#REF!</v>
      </c>
      <c r="J107" s="137" t="e">
        <f>VLOOKUP(A107,'RAW MATERIALS'!$B$4:$I$206,3,FALSE)*B107</f>
        <v>#REF!</v>
      </c>
    </row>
    <row r="108" spans="1:10" ht="15" customHeight="1">
      <c r="A108" s="97" t="e">
        <f>'RAW MATERIALS'!#REF!</f>
        <v>#REF!</v>
      </c>
      <c r="B108" s="98" t="e">
        <f t="shared" si="4"/>
        <v>#REF!</v>
      </c>
      <c r="C108" s="99" t="e">
        <f>SUMPRODUCT(('Materials bought'!$A$4:$A$4121='Buy list'!A108)*('Materials bought'!$B$4:$B$4121))-SUMPRODUCT(('Materials used'!$A$4:$A$4296='Buy list'!A108)*('Materials used'!$B$4:$B$4296))</f>
        <v>#REF!</v>
      </c>
      <c r="D108" s="99" t="e">
        <f>SUMPRODUCT((Orders!$A$4:$A$3960='Buy list'!$A108)*(Orders!$D$4:$D$3960))</f>
        <v>#REF!</v>
      </c>
      <c r="E108" s="99" t="e">
        <f t="shared" si="5"/>
        <v>#REF!</v>
      </c>
      <c r="F108" s="100" t="e">
        <f>VLOOKUP(A108,'RAW MATERIALS'!$B$4:$I$206,2,FALSE)</f>
        <v>#REF!</v>
      </c>
      <c r="G108" s="100" t="e">
        <f t="shared" si="6"/>
        <v>#REF!</v>
      </c>
      <c r="H108" s="101" t="e">
        <f>'RAW MATERIALS'!#REF!</f>
        <v>#REF!</v>
      </c>
      <c r="I108" s="101" t="e">
        <f t="shared" si="7"/>
        <v>#REF!</v>
      </c>
      <c r="J108" s="137" t="e">
        <f>VLOOKUP(A108,'RAW MATERIALS'!$B$4:$I$206,3,FALSE)*B108</f>
        <v>#REF!</v>
      </c>
    </row>
    <row r="109" spans="1:10" ht="15" customHeight="1">
      <c r="A109" s="97" t="e">
        <f>'RAW MATERIALS'!#REF!</f>
        <v>#REF!</v>
      </c>
      <c r="B109" s="98" t="e">
        <f t="shared" si="4"/>
        <v>#REF!</v>
      </c>
      <c r="C109" s="99" t="e">
        <f>SUMPRODUCT(('Materials bought'!$A$4:$A$4121='Buy list'!A109)*('Materials bought'!$B$4:$B$4121))-SUMPRODUCT(('Materials used'!$A$4:$A$4296='Buy list'!A109)*('Materials used'!$B$4:$B$4296))</f>
        <v>#REF!</v>
      </c>
      <c r="D109" s="99" t="e">
        <f>SUMPRODUCT((Orders!$A$4:$A$3960='Buy list'!$A109)*(Orders!$D$4:$D$3960))</f>
        <v>#REF!</v>
      </c>
      <c r="E109" s="99" t="e">
        <f t="shared" si="5"/>
        <v>#REF!</v>
      </c>
      <c r="F109" s="100" t="e">
        <f>VLOOKUP(A109,'RAW MATERIALS'!$B$4:$I$206,2,FALSE)</f>
        <v>#REF!</v>
      </c>
      <c r="G109" s="100" t="e">
        <f t="shared" si="6"/>
        <v>#REF!</v>
      </c>
      <c r="H109" s="101" t="e">
        <f>'RAW MATERIALS'!#REF!</f>
        <v>#REF!</v>
      </c>
      <c r="I109" s="101" t="e">
        <f t="shared" si="7"/>
        <v>#REF!</v>
      </c>
      <c r="J109" s="137" t="e">
        <f>VLOOKUP(A109,'RAW MATERIALS'!$B$4:$I$206,3,FALSE)*B109</f>
        <v>#REF!</v>
      </c>
    </row>
    <row r="110" spans="1:10" ht="15" customHeight="1">
      <c r="A110" s="97" t="e">
        <f>'RAW MATERIALS'!#REF!</f>
        <v>#REF!</v>
      </c>
      <c r="B110" s="98" t="e">
        <f t="shared" si="4"/>
        <v>#REF!</v>
      </c>
      <c r="C110" s="99" t="e">
        <f>SUMPRODUCT(('Materials bought'!$A$4:$A$4121='Buy list'!A110)*('Materials bought'!$B$4:$B$4121))-SUMPRODUCT(('Materials used'!$A$4:$A$4296='Buy list'!A110)*('Materials used'!$B$4:$B$4296))</f>
        <v>#REF!</v>
      </c>
      <c r="D110" s="99" t="e">
        <f>SUMPRODUCT((Orders!$A$4:$A$3960='Buy list'!$A110)*(Orders!$D$4:$D$3960))</f>
        <v>#REF!</v>
      </c>
      <c r="E110" s="99" t="e">
        <f t="shared" si="5"/>
        <v>#REF!</v>
      </c>
      <c r="F110" s="100" t="e">
        <f>VLOOKUP(A110,'RAW MATERIALS'!$B$4:$I$206,2,FALSE)</f>
        <v>#REF!</v>
      </c>
      <c r="G110" s="100" t="e">
        <f t="shared" si="6"/>
        <v>#REF!</v>
      </c>
      <c r="H110" s="101" t="e">
        <f>'RAW MATERIALS'!#REF!</f>
        <v>#REF!</v>
      </c>
      <c r="I110" s="101" t="e">
        <f t="shared" si="7"/>
        <v>#REF!</v>
      </c>
      <c r="J110" s="137" t="e">
        <f>VLOOKUP(A110,'RAW MATERIALS'!$B$4:$I$206,3,FALSE)*B110</f>
        <v>#REF!</v>
      </c>
    </row>
    <row r="111" spans="1:10" ht="15" customHeight="1">
      <c r="A111" s="97" t="e">
        <f>'RAW MATERIALS'!#REF!</f>
        <v>#REF!</v>
      </c>
      <c r="B111" s="98" t="e">
        <f t="shared" si="4"/>
        <v>#REF!</v>
      </c>
      <c r="C111" s="99" t="e">
        <f>SUMPRODUCT(('Materials bought'!$A$4:$A$4121='Buy list'!A111)*('Materials bought'!$B$4:$B$4121))-SUMPRODUCT(('Materials used'!$A$4:$A$4296='Buy list'!A111)*('Materials used'!$B$4:$B$4296))</f>
        <v>#REF!</v>
      </c>
      <c r="D111" s="99" t="e">
        <f>SUMPRODUCT((Orders!$A$4:$A$3960='Buy list'!$A111)*(Orders!$D$4:$D$3960))</f>
        <v>#REF!</v>
      </c>
      <c r="E111" s="99" t="e">
        <f t="shared" si="5"/>
        <v>#REF!</v>
      </c>
      <c r="F111" s="100" t="e">
        <f>VLOOKUP(A111,'RAW MATERIALS'!$B$4:$I$206,2,FALSE)</f>
        <v>#REF!</v>
      </c>
      <c r="G111" s="100" t="e">
        <f t="shared" si="6"/>
        <v>#REF!</v>
      </c>
      <c r="H111" s="101" t="e">
        <f>'RAW MATERIALS'!#REF!</f>
        <v>#REF!</v>
      </c>
      <c r="I111" s="101" t="e">
        <f t="shared" si="7"/>
        <v>#REF!</v>
      </c>
      <c r="J111" s="137" t="e">
        <f>VLOOKUP(A111,'RAW MATERIALS'!$B$4:$I$206,3,FALSE)*B111</f>
        <v>#REF!</v>
      </c>
    </row>
    <row r="112" spans="1:10" ht="15" customHeight="1">
      <c r="A112" s="97" t="e">
        <f>'RAW MATERIALS'!#REF!</f>
        <v>#REF!</v>
      </c>
      <c r="B112" s="98" t="e">
        <f t="shared" si="4"/>
        <v>#REF!</v>
      </c>
      <c r="C112" s="99" t="e">
        <f>SUMPRODUCT(('Materials bought'!$A$4:$A$4121='Buy list'!A112)*('Materials bought'!$B$4:$B$4121))-SUMPRODUCT(('Materials used'!$A$4:$A$4296='Buy list'!A112)*('Materials used'!$B$4:$B$4296))</f>
        <v>#REF!</v>
      </c>
      <c r="D112" s="99" t="e">
        <f>SUMPRODUCT((Orders!$A$4:$A$3960='Buy list'!$A112)*(Orders!$D$4:$D$3960))</f>
        <v>#REF!</v>
      </c>
      <c r="E112" s="99" t="e">
        <f t="shared" si="5"/>
        <v>#REF!</v>
      </c>
      <c r="F112" s="100" t="e">
        <f>VLOOKUP(A112,'RAW MATERIALS'!$B$4:$I$206,2,FALSE)</f>
        <v>#REF!</v>
      </c>
      <c r="G112" s="100" t="e">
        <f t="shared" si="6"/>
        <v>#REF!</v>
      </c>
      <c r="H112" s="101" t="e">
        <f>'RAW MATERIALS'!#REF!</f>
        <v>#REF!</v>
      </c>
      <c r="I112" s="101" t="e">
        <f t="shared" si="7"/>
        <v>#REF!</v>
      </c>
      <c r="J112" s="137" t="e">
        <f>VLOOKUP(A112,'RAW MATERIALS'!$B$4:$I$206,3,FALSE)*B112</f>
        <v>#REF!</v>
      </c>
    </row>
    <row r="113" spans="1:10" ht="15" customHeight="1">
      <c r="A113" s="97" t="e">
        <f>'RAW MATERIALS'!#REF!</f>
        <v>#REF!</v>
      </c>
      <c r="B113" s="98" t="e">
        <f t="shared" si="4"/>
        <v>#REF!</v>
      </c>
      <c r="C113" s="99" t="e">
        <f>SUMPRODUCT(('Materials bought'!$A$4:$A$4121='Buy list'!A113)*('Materials bought'!$B$4:$B$4121))-SUMPRODUCT(('Materials used'!$A$4:$A$4296='Buy list'!A113)*('Materials used'!$B$4:$B$4296))</f>
        <v>#REF!</v>
      </c>
      <c r="D113" s="99" t="e">
        <f>SUMPRODUCT((Orders!$A$4:$A$3960='Buy list'!$A113)*(Orders!$D$4:$D$3960))</f>
        <v>#REF!</v>
      </c>
      <c r="E113" s="99" t="e">
        <f t="shared" si="5"/>
        <v>#REF!</v>
      </c>
      <c r="F113" s="100" t="e">
        <f>VLOOKUP(A113,'RAW MATERIALS'!$B$4:$I$206,2,FALSE)</f>
        <v>#REF!</v>
      </c>
      <c r="G113" s="100" t="e">
        <f t="shared" si="6"/>
        <v>#REF!</v>
      </c>
      <c r="H113" s="101" t="e">
        <f>'RAW MATERIALS'!#REF!</f>
        <v>#REF!</v>
      </c>
      <c r="I113" s="101" t="e">
        <f t="shared" si="7"/>
        <v>#REF!</v>
      </c>
      <c r="J113" s="137" t="e">
        <f>VLOOKUP(A113,'RAW MATERIALS'!$B$4:$I$206,3,FALSE)*B113</f>
        <v>#REF!</v>
      </c>
    </row>
    <row r="114" spans="1:10" ht="15" customHeight="1">
      <c r="A114" s="97" t="e">
        <f>'RAW MATERIALS'!#REF!</f>
        <v>#REF!</v>
      </c>
      <c r="B114" s="98" t="e">
        <f t="shared" si="4"/>
        <v>#REF!</v>
      </c>
      <c r="C114" s="99" t="e">
        <f>SUMPRODUCT(('Materials bought'!$A$4:$A$4121='Buy list'!A114)*('Materials bought'!$B$4:$B$4121))-SUMPRODUCT(('Materials used'!$A$4:$A$4296='Buy list'!A114)*('Materials used'!$B$4:$B$4296))</f>
        <v>#REF!</v>
      </c>
      <c r="D114" s="99" t="e">
        <f>SUMPRODUCT((Orders!$A$4:$A$3960='Buy list'!$A114)*(Orders!$D$4:$D$3960))</f>
        <v>#REF!</v>
      </c>
      <c r="E114" s="99" t="e">
        <f t="shared" si="5"/>
        <v>#REF!</v>
      </c>
      <c r="F114" s="100" t="e">
        <f>VLOOKUP(A114,'RAW MATERIALS'!$B$4:$I$206,2,FALSE)</f>
        <v>#REF!</v>
      </c>
      <c r="G114" s="100" t="e">
        <f t="shared" si="6"/>
        <v>#REF!</v>
      </c>
      <c r="H114" s="101" t="e">
        <f>'RAW MATERIALS'!#REF!</f>
        <v>#REF!</v>
      </c>
      <c r="I114" s="101" t="e">
        <f t="shared" si="7"/>
        <v>#REF!</v>
      </c>
      <c r="J114" s="137" t="e">
        <f>VLOOKUP(A114,'RAW MATERIALS'!$B$4:$I$206,3,FALSE)*B114</f>
        <v>#REF!</v>
      </c>
    </row>
    <row r="115" spans="1:10">
      <c r="A115" s="97" t="e">
        <f>'RAW MATERIALS'!#REF!</f>
        <v>#REF!</v>
      </c>
      <c r="B115" s="98" t="e">
        <f t="shared" si="4"/>
        <v>#REF!</v>
      </c>
      <c r="C115" s="99" t="e">
        <f>SUMPRODUCT(('Materials bought'!$A$4:$A$4121='Buy list'!A115)*('Materials bought'!$B$4:$B$4121))-SUMPRODUCT(('Materials used'!$A$4:$A$4296='Buy list'!A115)*('Materials used'!$B$4:$B$4296))</f>
        <v>#REF!</v>
      </c>
      <c r="D115" s="99" t="e">
        <f>SUMPRODUCT((Orders!$A$4:$A$3960='Buy list'!$A115)*(Orders!$D$4:$D$3960))</f>
        <v>#REF!</v>
      </c>
      <c r="E115" s="99" t="e">
        <f t="shared" si="5"/>
        <v>#REF!</v>
      </c>
      <c r="F115" s="100" t="e">
        <f>VLOOKUP(A115,'RAW MATERIALS'!$B$4:$I$206,2,FALSE)</f>
        <v>#REF!</v>
      </c>
      <c r="G115" s="100" t="e">
        <f t="shared" si="6"/>
        <v>#REF!</v>
      </c>
      <c r="H115" s="101" t="e">
        <f>'RAW MATERIALS'!#REF!</f>
        <v>#REF!</v>
      </c>
      <c r="I115" s="101" t="e">
        <f t="shared" si="7"/>
        <v>#REF!</v>
      </c>
      <c r="J115" s="137" t="e">
        <f>VLOOKUP(A115,'RAW MATERIALS'!$B$4:$I$206,3,FALSE)*B115</f>
        <v>#REF!</v>
      </c>
    </row>
    <row r="116" spans="1:10" ht="15" customHeight="1">
      <c r="A116" s="97" t="e">
        <f>'RAW MATERIALS'!#REF!</f>
        <v>#REF!</v>
      </c>
      <c r="B116" s="98" t="e">
        <f t="shared" si="4"/>
        <v>#REF!</v>
      </c>
      <c r="C116" s="99" t="e">
        <f>SUMPRODUCT(('Materials bought'!$A$4:$A$4121='Buy list'!A116)*('Materials bought'!$B$4:$B$4121))-SUMPRODUCT(('Materials used'!$A$4:$A$4296='Buy list'!A116)*('Materials used'!$B$4:$B$4296))</f>
        <v>#REF!</v>
      </c>
      <c r="D116" s="99" t="e">
        <f>SUMPRODUCT((Orders!$A$4:$A$3960='Buy list'!$A116)*(Orders!$D$4:$D$3960))</f>
        <v>#REF!</v>
      </c>
      <c r="E116" s="99" t="e">
        <f t="shared" si="5"/>
        <v>#REF!</v>
      </c>
      <c r="F116" s="100" t="e">
        <f>VLOOKUP(A116,'RAW MATERIALS'!$B$4:$I$206,2,FALSE)</f>
        <v>#REF!</v>
      </c>
      <c r="G116" s="100" t="e">
        <f t="shared" si="6"/>
        <v>#REF!</v>
      </c>
      <c r="H116" s="101" t="e">
        <f>'RAW MATERIALS'!#REF!</f>
        <v>#REF!</v>
      </c>
      <c r="I116" s="101" t="e">
        <f t="shared" si="7"/>
        <v>#REF!</v>
      </c>
      <c r="J116" s="137" t="e">
        <f>VLOOKUP(A116,'RAW MATERIALS'!$B$4:$I$206,3,FALSE)*B116</f>
        <v>#REF!</v>
      </c>
    </row>
    <row r="117" spans="1:10" ht="15" customHeight="1">
      <c r="A117" s="97" t="e">
        <f>'RAW MATERIALS'!#REF!</f>
        <v>#REF!</v>
      </c>
      <c r="B117" s="98" t="e">
        <f t="shared" si="4"/>
        <v>#REF!</v>
      </c>
      <c r="C117" s="99" t="e">
        <f>SUMPRODUCT(('Materials bought'!$A$4:$A$4121='Buy list'!A117)*('Materials bought'!$B$4:$B$4121))-SUMPRODUCT(('Materials used'!$A$4:$A$4296='Buy list'!A117)*('Materials used'!$B$4:$B$4296))</f>
        <v>#REF!</v>
      </c>
      <c r="D117" s="99" t="e">
        <f>SUMPRODUCT((Orders!$A$4:$A$3960='Buy list'!$A117)*(Orders!$D$4:$D$3960))</f>
        <v>#REF!</v>
      </c>
      <c r="E117" s="99" t="e">
        <f t="shared" si="5"/>
        <v>#REF!</v>
      </c>
      <c r="F117" s="100" t="e">
        <f>VLOOKUP(A117,'RAW MATERIALS'!$B$4:$I$206,2,FALSE)</f>
        <v>#REF!</v>
      </c>
      <c r="G117" s="100" t="e">
        <f t="shared" si="6"/>
        <v>#REF!</v>
      </c>
      <c r="H117" s="101" t="e">
        <f>'RAW MATERIALS'!#REF!</f>
        <v>#REF!</v>
      </c>
      <c r="I117" s="101" t="e">
        <f t="shared" si="7"/>
        <v>#REF!</v>
      </c>
      <c r="J117" s="137" t="e">
        <f>VLOOKUP(A117,'RAW MATERIALS'!$B$4:$I$206,3,FALSE)*B117</f>
        <v>#REF!</v>
      </c>
    </row>
    <row r="118" spans="1:10" ht="15" customHeight="1">
      <c r="A118" s="97" t="e">
        <f>'RAW MATERIALS'!#REF!</f>
        <v>#REF!</v>
      </c>
      <c r="B118" s="98" t="e">
        <f t="shared" si="4"/>
        <v>#REF!</v>
      </c>
      <c r="C118" s="99" t="e">
        <f>SUMPRODUCT(('Materials bought'!$A$4:$A$4121='Buy list'!A118)*('Materials bought'!$B$4:$B$4121))-SUMPRODUCT(('Materials used'!$A$4:$A$4296='Buy list'!A118)*('Materials used'!$B$4:$B$4296))</f>
        <v>#REF!</v>
      </c>
      <c r="D118" s="99" t="e">
        <f>SUMPRODUCT((Orders!$A$4:$A$3960='Buy list'!$A118)*(Orders!$D$4:$D$3960))</f>
        <v>#REF!</v>
      </c>
      <c r="E118" s="99" t="e">
        <f t="shared" si="5"/>
        <v>#REF!</v>
      </c>
      <c r="F118" s="100" t="e">
        <f>VLOOKUP(A118,'RAW MATERIALS'!$B$4:$I$206,2,FALSE)</f>
        <v>#REF!</v>
      </c>
      <c r="G118" s="100" t="e">
        <f t="shared" si="6"/>
        <v>#REF!</v>
      </c>
      <c r="H118" s="101" t="e">
        <f>'RAW MATERIALS'!#REF!</f>
        <v>#REF!</v>
      </c>
      <c r="I118" s="101" t="e">
        <f t="shared" si="7"/>
        <v>#REF!</v>
      </c>
      <c r="J118" s="137" t="e">
        <f>VLOOKUP(A118,'RAW MATERIALS'!$B$4:$I$206,3,FALSE)*B118</f>
        <v>#REF!</v>
      </c>
    </row>
    <row r="119" spans="1:10" ht="15" customHeight="1">
      <c r="A119" s="97" t="e">
        <f>'RAW MATERIALS'!#REF!</f>
        <v>#REF!</v>
      </c>
      <c r="B119" s="98" t="e">
        <f t="shared" si="4"/>
        <v>#REF!</v>
      </c>
      <c r="C119" s="99" t="e">
        <f>SUMPRODUCT(('Materials bought'!$A$4:$A$4121='Buy list'!A119)*('Materials bought'!$B$4:$B$4121))-SUMPRODUCT(('Materials used'!$A$4:$A$4296='Buy list'!A119)*('Materials used'!$B$4:$B$4296))</f>
        <v>#REF!</v>
      </c>
      <c r="D119" s="99" t="e">
        <f>SUMPRODUCT((Orders!$A$4:$A$3960='Buy list'!$A119)*(Orders!$D$4:$D$3960))</f>
        <v>#REF!</v>
      </c>
      <c r="E119" s="99" t="e">
        <f t="shared" si="5"/>
        <v>#REF!</v>
      </c>
      <c r="F119" s="100" t="e">
        <f>VLOOKUP(A119,'RAW MATERIALS'!$B$4:$I$206,2,FALSE)</f>
        <v>#REF!</v>
      </c>
      <c r="G119" s="100" t="e">
        <f t="shared" si="6"/>
        <v>#REF!</v>
      </c>
      <c r="H119" s="101" t="e">
        <f>'RAW MATERIALS'!#REF!</f>
        <v>#REF!</v>
      </c>
      <c r="I119" s="101" t="e">
        <f t="shared" si="7"/>
        <v>#REF!</v>
      </c>
      <c r="J119" s="137" t="e">
        <f>VLOOKUP(A119,'RAW MATERIALS'!$B$4:$I$206,3,FALSE)*B119</f>
        <v>#REF!</v>
      </c>
    </row>
    <row r="120" spans="1:10" ht="15" customHeight="1">
      <c r="A120" s="97" t="e">
        <f>'RAW MATERIALS'!#REF!</f>
        <v>#REF!</v>
      </c>
      <c r="B120" s="98" t="e">
        <f t="shared" si="4"/>
        <v>#REF!</v>
      </c>
      <c r="C120" s="99" t="e">
        <f>SUMPRODUCT(('Materials bought'!$A$4:$A$4121='Buy list'!A120)*('Materials bought'!$B$4:$B$4121))-SUMPRODUCT(('Materials used'!$A$4:$A$4296='Buy list'!A120)*('Materials used'!$B$4:$B$4296))</f>
        <v>#REF!</v>
      </c>
      <c r="D120" s="99" t="e">
        <f>SUMPRODUCT((Orders!$A$4:$A$3960='Buy list'!$A120)*(Orders!$D$4:$D$3960))</f>
        <v>#REF!</v>
      </c>
      <c r="E120" s="99" t="e">
        <f t="shared" si="5"/>
        <v>#REF!</v>
      </c>
      <c r="F120" s="100" t="e">
        <f>VLOOKUP(A120,'RAW MATERIALS'!$B$4:$I$206,2,FALSE)</f>
        <v>#REF!</v>
      </c>
      <c r="G120" s="100" t="e">
        <f t="shared" si="6"/>
        <v>#REF!</v>
      </c>
      <c r="H120" s="101" t="e">
        <f>'RAW MATERIALS'!#REF!</f>
        <v>#REF!</v>
      </c>
      <c r="I120" s="101" t="e">
        <f t="shared" si="7"/>
        <v>#REF!</v>
      </c>
      <c r="J120" s="137" t="e">
        <f>VLOOKUP(A120,'RAW MATERIALS'!$B$4:$I$206,3,FALSE)*B120</f>
        <v>#REF!</v>
      </c>
    </row>
    <row r="121" spans="1:10" ht="15" customHeight="1">
      <c r="A121" s="97" t="e">
        <f>'RAW MATERIALS'!#REF!</f>
        <v>#REF!</v>
      </c>
      <c r="B121" s="98" t="e">
        <f t="shared" si="4"/>
        <v>#REF!</v>
      </c>
      <c r="C121" s="99" t="e">
        <f>SUMPRODUCT(('Materials bought'!$A$4:$A$4121='Buy list'!A121)*('Materials bought'!$B$4:$B$4121))-SUMPRODUCT(('Materials used'!$A$4:$A$4296='Buy list'!A121)*('Materials used'!$B$4:$B$4296))</f>
        <v>#REF!</v>
      </c>
      <c r="D121" s="99" t="e">
        <f>SUMPRODUCT((Orders!$A$4:$A$3960='Buy list'!$A121)*(Orders!$D$4:$D$3960))</f>
        <v>#REF!</v>
      </c>
      <c r="E121" s="99" t="e">
        <f t="shared" si="5"/>
        <v>#REF!</v>
      </c>
      <c r="F121" s="100" t="e">
        <f>VLOOKUP(A121,'RAW MATERIALS'!$B$4:$I$206,2,FALSE)</f>
        <v>#REF!</v>
      </c>
      <c r="G121" s="100" t="e">
        <f t="shared" si="6"/>
        <v>#REF!</v>
      </c>
      <c r="H121" s="101" t="e">
        <f>'RAW MATERIALS'!#REF!</f>
        <v>#REF!</v>
      </c>
      <c r="I121" s="101" t="e">
        <f t="shared" si="7"/>
        <v>#REF!</v>
      </c>
      <c r="J121" s="137" t="e">
        <f>VLOOKUP(A121,'RAW MATERIALS'!$B$4:$I$206,3,FALSE)*B121</f>
        <v>#REF!</v>
      </c>
    </row>
    <row r="122" spans="1:10" ht="15" customHeight="1">
      <c r="A122" s="97" t="e">
        <f>'RAW MATERIALS'!#REF!</f>
        <v>#REF!</v>
      </c>
      <c r="B122" s="98" t="e">
        <f t="shared" si="4"/>
        <v>#REF!</v>
      </c>
      <c r="C122" s="99" t="e">
        <f>SUMPRODUCT(('Materials bought'!$A$4:$A$4121='Buy list'!A122)*('Materials bought'!$B$4:$B$4121))-SUMPRODUCT(('Materials used'!$A$4:$A$4296='Buy list'!A122)*('Materials used'!$B$4:$B$4296))</f>
        <v>#REF!</v>
      </c>
      <c r="D122" s="99" t="e">
        <f>SUMPRODUCT((Orders!$A$4:$A$3960='Buy list'!$A122)*(Orders!$D$4:$D$3960))</f>
        <v>#REF!</v>
      </c>
      <c r="E122" s="99" t="e">
        <f t="shared" si="5"/>
        <v>#REF!</v>
      </c>
      <c r="F122" s="100" t="e">
        <f>VLOOKUP(A122,'RAW MATERIALS'!$B$4:$I$206,2,FALSE)</f>
        <v>#REF!</v>
      </c>
      <c r="G122" s="100" t="e">
        <f t="shared" si="6"/>
        <v>#REF!</v>
      </c>
      <c r="H122" s="101" t="e">
        <f>'RAW MATERIALS'!#REF!</f>
        <v>#REF!</v>
      </c>
      <c r="I122" s="101" t="e">
        <f t="shared" si="7"/>
        <v>#REF!</v>
      </c>
      <c r="J122" s="137" t="e">
        <f>VLOOKUP(A122,'RAW MATERIALS'!$B$4:$I$206,3,FALSE)*B122</f>
        <v>#REF!</v>
      </c>
    </row>
    <row r="123" spans="1:10" ht="15" customHeight="1">
      <c r="A123" s="97" t="e">
        <f>'RAW MATERIALS'!#REF!</f>
        <v>#REF!</v>
      </c>
      <c r="B123" s="98" t="e">
        <f t="shared" si="4"/>
        <v>#REF!</v>
      </c>
      <c r="C123" s="99" t="e">
        <f>SUMPRODUCT(('Materials bought'!$A$4:$A$4121='Buy list'!A123)*('Materials bought'!$B$4:$B$4121))-SUMPRODUCT(('Materials used'!$A$4:$A$4296='Buy list'!A123)*('Materials used'!$B$4:$B$4296))</f>
        <v>#REF!</v>
      </c>
      <c r="D123" s="99" t="e">
        <f>SUMPRODUCT((Orders!$A$4:$A$3960='Buy list'!$A123)*(Orders!$D$4:$D$3960))</f>
        <v>#REF!</v>
      </c>
      <c r="E123" s="99" t="e">
        <f t="shared" si="5"/>
        <v>#REF!</v>
      </c>
      <c r="F123" s="100" t="e">
        <f>VLOOKUP(A123,'RAW MATERIALS'!$B$4:$I$206,2,FALSE)</f>
        <v>#REF!</v>
      </c>
      <c r="G123" s="100" t="e">
        <f t="shared" si="6"/>
        <v>#REF!</v>
      </c>
      <c r="H123" s="101" t="e">
        <f>'RAW MATERIALS'!#REF!</f>
        <v>#REF!</v>
      </c>
      <c r="I123" s="101" t="e">
        <f t="shared" si="7"/>
        <v>#REF!</v>
      </c>
      <c r="J123" s="137" t="e">
        <f>VLOOKUP(A123,'RAW MATERIALS'!$B$4:$I$206,3,FALSE)*B123</f>
        <v>#REF!</v>
      </c>
    </row>
    <row r="124" spans="1:10">
      <c r="A124" s="97" t="e">
        <f>'RAW MATERIALS'!#REF!</f>
        <v>#REF!</v>
      </c>
      <c r="B124" s="98" t="e">
        <f t="shared" si="4"/>
        <v>#REF!</v>
      </c>
      <c r="C124" s="99" t="e">
        <f>SUMPRODUCT(('Materials bought'!$A$4:$A$4121='Buy list'!A124)*('Materials bought'!$B$4:$B$4121))-SUMPRODUCT(('Materials used'!$A$4:$A$4296='Buy list'!A124)*('Materials used'!$B$4:$B$4296))</f>
        <v>#REF!</v>
      </c>
      <c r="D124" s="99" t="e">
        <f>SUMPRODUCT((Orders!$A$4:$A$3960='Buy list'!$A124)*(Orders!$D$4:$D$3960))</f>
        <v>#REF!</v>
      </c>
      <c r="E124" s="99" t="e">
        <f t="shared" si="5"/>
        <v>#REF!</v>
      </c>
      <c r="F124" s="100" t="e">
        <f>VLOOKUP(A124,'RAW MATERIALS'!$B$4:$I$206,2,FALSE)</f>
        <v>#REF!</v>
      </c>
      <c r="G124" s="100" t="e">
        <f t="shared" si="6"/>
        <v>#REF!</v>
      </c>
      <c r="H124" s="101" t="e">
        <f>'RAW MATERIALS'!#REF!</f>
        <v>#REF!</v>
      </c>
      <c r="I124" s="101" t="e">
        <f t="shared" si="7"/>
        <v>#REF!</v>
      </c>
      <c r="J124" s="137" t="e">
        <f>VLOOKUP(A124,'RAW MATERIALS'!$B$4:$I$206,3,FALSE)*B124</f>
        <v>#REF!</v>
      </c>
    </row>
    <row r="125" spans="1:10" ht="15" customHeight="1">
      <c r="A125" s="97" t="e">
        <f>'RAW MATERIALS'!#REF!</f>
        <v>#REF!</v>
      </c>
      <c r="B125" s="98" t="e">
        <f t="shared" si="4"/>
        <v>#REF!</v>
      </c>
      <c r="C125" s="99" t="e">
        <f>SUMPRODUCT(('Materials bought'!$A$4:$A$4121='Buy list'!A125)*('Materials bought'!$B$4:$B$4121))-SUMPRODUCT(('Materials used'!$A$4:$A$4296='Buy list'!A125)*('Materials used'!$B$4:$B$4296))</f>
        <v>#REF!</v>
      </c>
      <c r="D125" s="99" t="e">
        <f>SUMPRODUCT((Orders!$A$4:$A$3960='Buy list'!$A125)*(Orders!$D$4:$D$3960))</f>
        <v>#REF!</v>
      </c>
      <c r="E125" s="99" t="e">
        <f t="shared" si="5"/>
        <v>#REF!</v>
      </c>
      <c r="F125" s="100" t="e">
        <f>VLOOKUP(A125,'RAW MATERIALS'!$B$4:$I$206,2,FALSE)</f>
        <v>#REF!</v>
      </c>
      <c r="G125" s="100" t="e">
        <f t="shared" si="6"/>
        <v>#REF!</v>
      </c>
      <c r="H125" s="101" t="e">
        <f>'RAW MATERIALS'!#REF!</f>
        <v>#REF!</v>
      </c>
      <c r="I125" s="101" t="e">
        <f t="shared" si="7"/>
        <v>#REF!</v>
      </c>
      <c r="J125" s="137" t="e">
        <f>VLOOKUP(A125,'RAW MATERIALS'!$B$4:$I$206,3,FALSE)*B125</f>
        <v>#REF!</v>
      </c>
    </row>
    <row r="126" spans="1:10" ht="15" customHeight="1">
      <c r="A126" s="97" t="e">
        <f>'RAW MATERIALS'!#REF!</f>
        <v>#REF!</v>
      </c>
      <c r="B126" s="98" t="e">
        <f t="shared" si="4"/>
        <v>#REF!</v>
      </c>
      <c r="C126" s="99" t="e">
        <f>SUMPRODUCT(('Materials bought'!$A$4:$A$4121='Buy list'!A126)*('Materials bought'!$B$4:$B$4121))-SUMPRODUCT(('Materials used'!$A$4:$A$4296='Buy list'!A126)*('Materials used'!$B$4:$B$4296))</f>
        <v>#REF!</v>
      </c>
      <c r="D126" s="99" t="e">
        <f>SUMPRODUCT((Orders!$A$4:$A$3960='Buy list'!$A126)*(Orders!$D$4:$D$3960))</f>
        <v>#REF!</v>
      </c>
      <c r="E126" s="99" t="e">
        <f t="shared" si="5"/>
        <v>#REF!</v>
      </c>
      <c r="F126" s="100" t="e">
        <f>VLOOKUP(A126,'RAW MATERIALS'!$B$4:$I$206,2,FALSE)</f>
        <v>#REF!</v>
      </c>
      <c r="G126" s="100" t="e">
        <f t="shared" si="6"/>
        <v>#REF!</v>
      </c>
      <c r="H126" s="101" t="e">
        <f>'RAW MATERIALS'!#REF!</f>
        <v>#REF!</v>
      </c>
      <c r="I126" s="101" t="e">
        <f t="shared" si="7"/>
        <v>#REF!</v>
      </c>
      <c r="J126" s="137" t="e">
        <f>VLOOKUP(A126,'RAW MATERIALS'!$B$4:$I$206,3,FALSE)*B126</f>
        <v>#REF!</v>
      </c>
    </row>
    <row r="127" spans="1:10">
      <c r="A127" s="97" t="e">
        <f>'RAW MATERIALS'!#REF!</f>
        <v>#REF!</v>
      </c>
      <c r="B127" s="98" t="e">
        <f t="shared" si="4"/>
        <v>#REF!</v>
      </c>
      <c r="C127" s="99" t="e">
        <f>SUMPRODUCT(('Materials bought'!$A$4:$A$4121='Buy list'!A127)*('Materials bought'!$B$4:$B$4121))-SUMPRODUCT(('Materials used'!$A$4:$A$4296='Buy list'!A127)*('Materials used'!$B$4:$B$4296))</f>
        <v>#REF!</v>
      </c>
      <c r="D127" s="99" t="e">
        <f>SUMPRODUCT((Orders!$A$4:$A$3960='Buy list'!$A127)*(Orders!$D$4:$D$3960))</f>
        <v>#REF!</v>
      </c>
      <c r="E127" s="99" t="e">
        <f t="shared" si="5"/>
        <v>#REF!</v>
      </c>
      <c r="F127" s="100" t="e">
        <f>VLOOKUP(A127,'RAW MATERIALS'!$B$4:$I$206,2,FALSE)</f>
        <v>#REF!</v>
      </c>
      <c r="G127" s="100" t="e">
        <f t="shared" si="6"/>
        <v>#REF!</v>
      </c>
      <c r="H127" s="101" t="e">
        <f>'RAW MATERIALS'!#REF!</f>
        <v>#REF!</v>
      </c>
      <c r="I127" s="101" t="e">
        <f t="shared" si="7"/>
        <v>#REF!</v>
      </c>
      <c r="J127" s="137" t="e">
        <f>VLOOKUP(A127,'RAW MATERIALS'!$B$4:$I$206,3,FALSE)*B127</f>
        <v>#REF!</v>
      </c>
    </row>
    <row r="128" spans="1:10" ht="15" customHeight="1">
      <c r="A128" s="97" t="e">
        <f>'RAW MATERIALS'!#REF!</f>
        <v>#REF!</v>
      </c>
      <c r="B128" s="98" t="e">
        <f t="shared" si="4"/>
        <v>#REF!</v>
      </c>
      <c r="C128" s="99" t="e">
        <f>SUMPRODUCT(('Materials bought'!$A$4:$A$4121='Buy list'!A128)*('Materials bought'!$B$4:$B$4121))-SUMPRODUCT(('Materials used'!$A$4:$A$4296='Buy list'!A128)*('Materials used'!$B$4:$B$4296))</f>
        <v>#REF!</v>
      </c>
      <c r="D128" s="99" t="e">
        <f>SUMPRODUCT((Orders!$A$4:$A$3960='Buy list'!$A128)*(Orders!$D$4:$D$3960))</f>
        <v>#REF!</v>
      </c>
      <c r="E128" s="99" t="e">
        <f t="shared" si="5"/>
        <v>#REF!</v>
      </c>
      <c r="F128" s="100" t="e">
        <f>VLOOKUP(A128,'RAW MATERIALS'!$B$4:$I$206,2,FALSE)</f>
        <v>#REF!</v>
      </c>
      <c r="G128" s="100" t="e">
        <f t="shared" si="6"/>
        <v>#REF!</v>
      </c>
      <c r="H128" s="101" t="e">
        <f>'RAW MATERIALS'!#REF!</f>
        <v>#REF!</v>
      </c>
      <c r="I128" s="101" t="e">
        <f t="shared" si="7"/>
        <v>#REF!</v>
      </c>
      <c r="J128" s="137" t="e">
        <f>VLOOKUP(A128,'RAW MATERIALS'!$B$4:$I$206,3,FALSE)*B128</f>
        <v>#REF!</v>
      </c>
    </row>
    <row r="129" spans="1:10" ht="15" customHeight="1">
      <c r="A129" s="97" t="e">
        <f>'RAW MATERIALS'!#REF!</f>
        <v>#REF!</v>
      </c>
      <c r="B129" s="98" t="e">
        <f t="shared" si="4"/>
        <v>#REF!</v>
      </c>
      <c r="C129" s="99" t="e">
        <f>SUMPRODUCT(('Materials bought'!$A$4:$A$4121='Buy list'!A129)*('Materials bought'!$B$4:$B$4121))-SUMPRODUCT(('Materials used'!$A$4:$A$4296='Buy list'!A129)*('Materials used'!$B$4:$B$4296))</f>
        <v>#REF!</v>
      </c>
      <c r="D129" s="99" t="e">
        <f>SUMPRODUCT((Orders!$A$4:$A$3960='Buy list'!$A129)*(Orders!$D$4:$D$3960))</f>
        <v>#REF!</v>
      </c>
      <c r="E129" s="99" t="e">
        <f t="shared" si="5"/>
        <v>#REF!</v>
      </c>
      <c r="F129" s="100" t="e">
        <f>VLOOKUP(A129,'RAW MATERIALS'!$B$4:$I$206,2,FALSE)</f>
        <v>#REF!</v>
      </c>
      <c r="G129" s="100" t="e">
        <f t="shared" si="6"/>
        <v>#REF!</v>
      </c>
      <c r="H129" s="101" t="e">
        <f>'RAW MATERIALS'!#REF!</f>
        <v>#REF!</v>
      </c>
      <c r="I129" s="101" t="e">
        <f t="shared" si="7"/>
        <v>#REF!</v>
      </c>
      <c r="J129" s="137" t="e">
        <f>VLOOKUP(A129,'RAW MATERIALS'!$B$4:$I$206,3,FALSE)*B129</f>
        <v>#REF!</v>
      </c>
    </row>
    <row r="130" spans="1:10">
      <c r="A130" s="97" t="e">
        <f>'RAW MATERIALS'!#REF!</f>
        <v>#REF!</v>
      </c>
      <c r="B130" s="98" t="e">
        <f t="shared" si="4"/>
        <v>#REF!</v>
      </c>
      <c r="C130" s="99" t="e">
        <f>SUMPRODUCT(('Materials bought'!$A$4:$A$4121='Buy list'!A130)*('Materials bought'!$B$4:$B$4121))-SUMPRODUCT(('Materials used'!$A$4:$A$4296='Buy list'!A130)*('Materials used'!$B$4:$B$4296))</f>
        <v>#REF!</v>
      </c>
      <c r="D130" s="99" t="e">
        <f>SUMPRODUCT((Orders!$A$4:$A$3960='Buy list'!$A130)*(Orders!$D$4:$D$3960))</f>
        <v>#REF!</v>
      </c>
      <c r="E130" s="99" t="e">
        <f t="shared" si="5"/>
        <v>#REF!</v>
      </c>
      <c r="F130" s="100" t="e">
        <f>VLOOKUP(A130,'RAW MATERIALS'!$B$4:$I$206,2,FALSE)</f>
        <v>#REF!</v>
      </c>
      <c r="G130" s="100" t="e">
        <f t="shared" si="6"/>
        <v>#REF!</v>
      </c>
      <c r="H130" s="101" t="e">
        <f>'RAW MATERIALS'!#REF!</f>
        <v>#REF!</v>
      </c>
      <c r="I130" s="101" t="e">
        <f t="shared" si="7"/>
        <v>#REF!</v>
      </c>
      <c r="J130" s="137" t="e">
        <f>VLOOKUP(A130,'RAW MATERIALS'!$B$4:$I$206,3,FALSE)*B130</f>
        <v>#REF!</v>
      </c>
    </row>
    <row r="131" spans="1:10" ht="15" customHeight="1">
      <c r="A131" s="97" t="e">
        <f>'RAW MATERIALS'!#REF!</f>
        <v>#REF!</v>
      </c>
      <c r="B131" s="98" t="e">
        <f t="shared" si="4"/>
        <v>#REF!</v>
      </c>
      <c r="C131" s="99" t="e">
        <f>SUMPRODUCT(('Materials bought'!$A$4:$A$4121='Buy list'!A131)*('Materials bought'!$B$4:$B$4121))-SUMPRODUCT(('Materials used'!$A$4:$A$4296='Buy list'!A131)*('Materials used'!$B$4:$B$4296))</f>
        <v>#REF!</v>
      </c>
      <c r="D131" s="99" t="e">
        <f>SUMPRODUCT((Orders!$A$4:$A$3960='Buy list'!$A131)*(Orders!$D$4:$D$3960))</f>
        <v>#REF!</v>
      </c>
      <c r="E131" s="99" t="e">
        <f t="shared" si="5"/>
        <v>#REF!</v>
      </c>
      <c r="F131" s="100" t="e">
        <f>VLOOKUP(A131,'RAW MATERIALS'!$B$4:$I$206,2,FALSE)</f>
        <v>#REF!</v>
      </c>
      <c r="G131" s="100" t="e">
        <f t="shared" si="6"/>
        <v>#REF!</v>
      </c>
      <c r="H131" s="101" t="e">
        <f>'RAW MATERIALS'!#REF!</f>
        <v>#REF!</v>
      </c>
      <c r="I131" s="101" t="e">
        <f t="shared" si="7"/>
        <v>#REF!</v>
      </c>
      <c r="J131" s="137" t="e">
        <f>VLOOKUP(A131,'RAW MATERIALS'!$B$4:$I$206,3,FALSE)*B131</f>
        <v>#REF!</v>
      </c>
    </row>
    <row r="132" spans="1:10" ht="15" customHeight="1">
      <c r="A132" s="97" t="e">
        <f>'RAW MATERIALS'!#REF!</f>
        <v>#REF!</v>
      </c>
      <c r="B132" s="98" t="e">
        <f t="shared" si="4"/>
        <v>#REF!</v>
      </c>
      <c r="C132" s="99" t="e">
        <f>SUMPRODUCT(('Materials bought'!$A$4:$A$4121='Buy list'!A132)*('Materials bought'!$B$4:$B$4121))-SUMPRODUCT(('Materials used'!$A$4:$A$4296='Buy list'!A132)*('Materials used'!$B$4:$B$4296))</f>
        <v>#REF!</v>
      </c>
      <c r="D132" s="99" t="e">
        <f>SUMPRODUCT((Orders!$A$4:$A$3960='Buy list'!$A132)*(Orders!$D$4:$D$3960))</f>
        <v>#REF!</v>
      </c>
      <c r="E132" s="99" t="e">
        <f t="shared" si="5"/>
        <v>#REF!</v>
      </c>
      <c r="F132" s="100" t="e">
        <f>VLOOKUP(A132,'RAW MATERIALS'!$B$4:$I$206,2,FALSE)</f>
        <v>#REF!</v>
      </c>
      <c r="G132" s="100" t="e">
        <f t="shared" si="6"/>
        <v>#REF!</v>
      </c>
      <c r="H132" s="101" t="e">
        <f>'RAW MATERIALS'!#REF!</f>
        <v>#REF!</v>
      </c>
      <c r="I132" s="101" t="e">
        <f t="shared" si="7"/>
        <v>#REF!</v>
      </c>
      <c r="J132" s="137" t="e">
        <f>VLOOKUP(A132,'RAW MATERIALS'!$B$4:$I$206,3,FALSE)*B132</f>
        <v>#REF!</v>
      </c>
    </row>
    <row r="133" spans="1:10" ht="15" customHeight="1">
      <c r="A133" s="97" t="e">
        <f>'RAW MATERIALS'!#REF!</f>
        <v>#REF!</v>
      </c>
      <c r="B133" s="98" t="e">
        <f t="shared" ref="B133:B196" si="8">E133+G133</f>
        <v>#REF!</v>
      </c>
      <c r="C133" s="99" t="e">
        <f>SUMPRODUCT(('Materials bought'!$A$4:$A$4121='Buy list'!A133)*('Materials bought'!$B$4:$B$4121))-SUMPRODUCT(('Materials used'!$A$4:$A$4296='Buy list'!A133)*('Materials used'!$B$4:$B$4296))</f>
        <v>#REF!</v>
      </c>
      <c r="D133" s="99" t="e">
        <f>SUMPRODUCT((Orders!$A$4:$A$3960='Buy list'!$A133)*(Orders!$D$4:$D$3960))</f>
        <v>#REF!</v>
      </c>
      <c r="E133" s="99" t="e">
        <f t="shared" ref="E133:E196" si="9">IF(C133-D133&lt;0,D133-C133,0)</f>
        <v>#REF!</v>
      </c>
      <c r="F133" s="100" t="e">
        <f>VLOOKUP(A133,'RAW MATERIALS'!$B$4:$I$206,2,FALSE)</f>
        <v>#REF!</v>
      </c>
      <c r="G133" s="100" t="e">
        <f t="shared" ref="G133:G196" si="10">IF(C133-D133&lt;=F133,2*F133,0)</f>
        <v>#REF!</v>
      </c>
      <c r="H133" s="101" t="e">
        <f>'RAW MATERIALS'!#REF!</f>
        <v>#REF!</v>
      </c>
      <c r="I133" s="101" t="e">
        <f t="shared" ref="I133:I196" si="11">IF(B133&gt;0,"yes","no")</f>
        <v>#REF!</v>
      </c>
      <c r="J133" s="137" t="e">
        <f>VLOOKUP(A133,'RAW MATERIALS'!$B$4:$I$206,3,FALSE)*B133</f>
        <v>#REF!</v>
      </c>
    </row>
    <row r="134" spans="1:10" ht="15" customHeight="1">
      <c r="A134" s="97" t="e">
        <f>'RAW MATERIALS'!#REF!</f>
        <v>#REF!</v>
      </c>
      <c r="B134" s="98" t="e">
        <f t="shared" si="8"/>
        <v>#REF!</v>
      </c>
      <c r="C134" s="99" t="e">
        <f>SUMPRODUCT(('Materials bought'!$A$4:$A$4121='Buy list'!A134)*('Materials bought'!$B$4:$B$4121))-SUMPRODUCT(('Materials used'!$A$4:$A$4296='Buy list'!A134)*('Materials used'!$B$4:$B$4296))</f>
        <v>#REF!</v>
      </c>
      <c r="D134" s="99" t="e">
        <f>SUMPRODUCT((Orders!$A$4:$A$3960='Buy list'!$A134)*(Orders!$D$4:$D$3960))</f>
        <v>#REF!</v>
      </c>
      <c r="E134" s="99" t="e">
        <f t="shared" si="9"/>
        <v>#REF!</v>
      </c>
      <c r="F134" s="100" t="e">
        <f>VLOOKUP(A134,'RAW MATERIALS'!$B$4:$I$206,2,FALSE)</f>
        <v>#REF!</v>
      </c>
      <c r="G134" s="100" t="e">
        <f t="shared" si="10"/>
        <v>#REF!</v>
      </c>
      <c r="H134" s="101" t="e">
        <f>'RAW MATERIALS'!#REF!</f>
        <v>#REF!</v>
      </c>
      <c r="I134" s="101" t="e">
        <f t="shared" si="11"/>
        <v>#REF!</v>
      </c>
      <c r="J134" s="137" t="e">
        <f>VLOOKUP(A134,'RAW MATERIALS'!$B$4:$I$206,3,FALSE)*B134</f>
        <v>#REF!</v>
      </c>
    </row>
    <row r="135" spans="1:10" ht="15" customHeight="1">
      <c r="A135" s="97" t="e">
        <f>'RAW MATERIALS'!#REF!</f>
        <v>#REF!</v>
      </c>
      <c r="B135" s="98" t="e">
        <f t="shared" si="8"/>
        <v>#REF!</v>
      </c>
      <c r="C135" s="99" t="e">
        <f>SUMPRODUCT(('Materials bought'!$A$4:$A$4121='Buy list'!A135)*('Materials bought'!$B$4:$B$4121))-SUMPRODUCT(('Materials used'!$A$4:$A$4296='Buy list'!A135)*('Materials used'!$B$4:$B$4296))</f>
        <v>#REF!</v>
      </c>
      <c r="D135" s="99" t="e">
        <f>SUMPRODUCT((Orders!$A$4:$A$3960='Buy list'!$A135)*(Orders!$D$4:$D$3960))</f>
        <v>#REF!</v>
      </c>
      <c r="E135" s="99" t="e">
        <f t="shared" si="9"/>
        <v>#REF!</v>
      </c>
      <c r="F135" s="100" t="e">
        <f>VLOOKUP(A135,'RAW MATERIALS'!$B$4:$I$206,2,FALSE)</f>
        <v>#REF!</v>
      </c>
      <c r="G135" s="100" t="e">
        <f t="shared" si="10"/>
        <v>#REF!</v>
      </c>
      <c r="H135" s="101" t="e">
        <f>'RAW MATERIALS'!#REF!</f>
        <v>#REF!</v>
      </c>
      <c r="I135" s="101" t="e">
        <f t="shared" si="11"/>
        <v>#REF!</v>
      </c>
      <c r="J135" s="137" t="e">
        <f>VLOOKUP(A135,'RAW MATERIALS'!$B$4:$I$206,3,FALSE)*B135</f>
        <v>#REF!</v>
      </c>
    </row>
    <row r="136" spans="1:10" ht="15" customHeight="1">
      <c r="A136" s="97" t="e">
        <f>'RAW MATERIALS'!#REF!</f>
        <v>#REF!</v>
      </c>
      <c r="B136" s="98" t="e">
        <f t="shared" si="8"/>
        <v>#REF!</v>
      </c>
      <c r="C136" s="99" t="e">
        <f>SUMPRODUCT(('Materials bought'!$A$4:$A$4121='Buy list'!A136)*('Materials bought'!$B$4:$B$4121))-SUMPRODUCT(('Materials used'!$A$4:$A$4296='Buy list'!A136)*('Materials used'!$B$4:$B$4296))</f>
        <v>#REF!</v>
      </c>
      <c r="D136" s="99" t="e">
        <f>SUMPRODUCT((Orders!$A$4:$A$3960='Buy list'!$A136)*(Orders!$D$4:$D$3960))</f>
        <v>#REF!</v>
      </c>
      <c r="E136" s="99" t="e">
        <f t="shared" si="9"/>
        <v>#REF!</v>
      </c>
      <c r="F136" s="100" t="e">
        <f>VLOOKUP(A136,'RAW MATERIALS'!$B$4:$I$206,2,FALSE)</f>
        <v>#REF!</v>
      </c>
      <c r="G136" s="100" t="e">
        <f t="shared" si="10"/>
        <v>#REF!</v>
      </c>
      <c r="H136" s="101" t="e">
        <f>'RAW MATERIALS'!#REF!</f>
        <v>#REF!</v>
      </c>
      <c r="I136" s="101" t="e">
        <f t="shared" si="11"/>
        <v>#REF!</v>
      </c>
      <c r="J136" s="137" t="e">
        <f>VLOOKUP(A136,'RAW MATERIALS'!$B$4:$I$206,3,FALSE)*B136</f>
        <v>#REF!</v>
      </c>
    </row>
    <row r="137" spans="1:10" ht="15" customHeight="1">
      <c r="A137" s="97" t="e">
        <f>'RAW MATERIALS'!#REF!</f>
        <v>#REF!</v>
      </c>
      <c r="B137" s="98" t="e">
        <f t="shared" si="8"/>
        <v>#REF!</v>
      </c>
      <c r="C137" s="99" t="e">
        <f>SUMPRODUCT(('Materials bought'!$A$4:$A$4121='Buy list'!A137)*('Materials bought'!$B$4:$B$4121))-SUMPRODUCT(('Materials used'!$A$4:$A$4296='Buy list'!A137)*('Materials used'!$B$4:$B$4296))</f>
        <v>#REF!</v>
      </c>
      <c r="D137" s="99" t="e">
        <f>SUMPRODUCT((Orders!$A$4:$A$3960='Buy list'!$A137)*(Orders!$D$4:$D$3960))</f>
        <v>#REF!</v>
      </c>
      <c r="E137" s="99" t="e">
        <f t="shared" si="9"/>
        <v>#REF!</v>
      </c>
      <c r="F137" s="100" t="e">
        <f>VLOOKUP(A137,'RAW MATERIALS'!$B$4:$I$206,2,FALSE)</f>
        <v>#REF!</v>
      </c>
      <c r="G137" s="100" t="e">
        <f t="shared" si="10"/>
        <v>#REF!</v>
      </c>
      <c r="H137" s="101" t="e">
        <f>'RAW MATERIALS'!#REF!</f>
        <v>#REF!</v>
      </c>
      <c r="I137" s="101" t="e">
        <f t="shared" si="11"/>
        <v>#REF!</v>
      </c>
      <c r="J137" s="137" t="e">
        <f>VLOOKUP(A137,'RAW MATERIALS'!$B$4:$I$206,3,FALSE)*B137</f>
        <v>#REF!</v>
      </c>
    </row>
    <row r="138" spans="1:10" ht="15" customHeight="1">
      <c r="A138" s="97" t="e">
        <f>'RAW MATERIALS'!#REF!</f>
        <v>#REF!</v>
      </c>
      <c r="B138" s="98" t="e">
        <f t="shared" si="8"/>
        <v>#REF!</v>
      </c>
      <c r="C138" s="99" t="e">
        <f>SUMPRODUCT(('Materials bought'!$A$4:$A$4121='Buy list'!A138)*('Materials bought'!$B$4:$B$4121))-SUMPRODUCT(('Materials used'!$A$4:$A$4296='Buy list'!A138)*('Materials used'!$B$4:$B$4296))</f>
        <v>#REF!</v>
      </c>
      <c r="D138" s="99" t="e">
        <f>SUMPRODUCT((Orders!$A$4:$A$3960='Buy list'!$A138)*(Orders!$D$4:$D$3960))</f>
        <v>#REF!</v>
      </c>
      <c r="E138" s="99" t="e">
        <f t="shared" si="9"/>
        <v>#REF!</v>
      </c>
      <c r="F138" s="100" t="e">
        <f>VLOOKUP(A138,'RAW MATERIALS'!$B$4:$I$206,2,FALSE)</f>
        <v>#REF!</v>
      </c>
      <c r="G138" s="100" t="e">
        <f t="shared" si="10"/>
        <v>#REF!</v>
      </c>
      <c r="H138" s="101" t="e">
        <f>'RAW MATERIALS'!#REF!</f>
        <v>#REF!</v>
      </c>
      <c r="I138" s="101" t="e">
        <f t="shared" si="11"/>
        <v>#REF!</v>
      </c>
      <c r="J138" s="137" t="e">
        <f>VLOOKUP(A138,'RAW MATERIALS'!$B$4:$I$206,3,FALSE)*B138</f>
        <v>#REF!</v>
      </c>
    </row>
    <row r="139" spans="1:10" ht="15" customHeight="1">
      <c r="A139" s="97" t="e">
        <f>'RAW MATERIALS'!#REF!</f>
        <v>#REF!</v>
      </c>
      <c r="B139" s="98" t="e">
        <f t="shared" si="8"/>
        <v>#REF!</v>
      </c>
      <c r="C139" s="99" t="e">
        <f>SUMPRODUCT(('Materials bought'!$A$4:$A$4121='Buy list'!A139)*('Materials bought'!$B$4:$B$4121))-SUMPRODUCT(('Materials used'!$A$4:$A$4296='Buy list'!A139)*('Materials used'!$B$4:$B$4296))</f>
        <v>#REF!</v>
      </c>
      <c r="D139" s="99" t="e">
        <f>SUMPRODUCT((Orders!$A$4:$A$3960='Buy list'!$A139)*(Orders!$D$4:$D$3960))</f>
        <v>#REF!</v>
      </c>
      <c r="E139" s="99" t="e">
        <f t="shared" si="9"/>
        <v>#REF!</v>
      </c>
      <c r="F139" s="100" t="e">
        <f>VLOOKUP(A139,'RAW MATERIALS'!$B$4:$I$206,2,FALSE)</f>
        <v>#REF!</v>
      </c>
      <c r="G139" s="100" t="e">
        <f t="shared" si="10"/>
        <v>#REF!</v>
      </c>
      <c r="H139" s="101" t="e">
        <f>'RAW MATERIALS'!#REF!</f>
        <v>#REF!</v>
      </c>
      <c r="I139" s="101" t="e">
        <f t="shared" si="11"/>
        <v>#REF!</v>
      </c>
      <c r="J139" s="137" t="e">
        <f>VLOOKUP(A139,'RAW MATERIALS'!$B$4:$I$206,3,FALSE)*B139</f>
        <v>#REF!</v>
      </c>
    </row>
    <row r="140" spans="1:10" ht="15" customHeight="1">
      <c r="A140" s="97" t="e">
        <f>'RAW MATERIALS'!#REF!</f>
        <v>#REF!</v>
      </c>
      <c r="B140" s="98" t="e">
        <f t="shared" si="8"/>
        <v>#REF!</v>
      </c>
      <c r="C140" s="99" t="e">
        <f>SUMPRODUCT(('Materials bought'!$A$4:$A$4121='Buy list'!A140)*('Materials bought'!$B$4:$B$4121))-SUMPRODUCT(('Materials used'!$A$4:$A$4296='Buy list'!A140)*('Materials used'!$B$4:$B$4296))</f>
        <v>#REF!</v>
      </c>
      <c r="D140" s="99" t="e">
        <f>SUMPRODUCT((Orders!$A$4:$A$3960='Buy list'!$A140)*(Orders!$D$4:$D$3960))</f>
        <v>#REF!</v>
      </c>
      <c r="E140" s="99" t="e">
        <f t="shared" si="9"/>
        <v>#REF!</v>
      </c>
      <c r="F140" s="100" t="e">
        <f>VLOOKUP(A140,'RAW MATERIALS'!$B$4:$I$206,2,FALSE)</f>
        <v>#REF!</v>
      </c>
      <c r="G140" s="100" t="e">
        <f t="shared" si="10"/>
        <v>#REF!</v>
      </c>
      <c r="H140" s="101" t="e">
        <f>'RAW MATERIALS'!#REF!</f>
        <v>#REF!</v>
      </c>
      <c r="I140" s="101" t="e">
        <f t="shared" si="11"/>
        <v>#REF!</v>
      </c>
      <c r="J140" s="137" t="e">
        <f>VLOOKUP(A140,'RAW MATERIALS'!$B$4:$I$206,3,FALSE)*B140</f>
        <v>#REF!</v>
      </c>
    </row>
    <row r="141" spans="1:10" ht="15" customHeight="1">
      <c r="A141" s="97" t="e">
        <f>'RAW MATERIALS'!#REF!</f>
        <v>#REF!</v>
      </c>
      <c r="B141" s="98" t="e">
        <f t="shared" si="8"/>
        <v>#REF!</v>
      </c>
      <c r="C141" s="99" t="e">
        <f>SUMPRODUCT(('Materials bought'!$A$4:$A$4121='Buy list'!A141)*('Materials bought'!$B$4:$B$4121))-SUMPRODUCT(('Materials used'!$A$4:$A$4296='Buy list'!A141)*('Materials used'!$B$4:$B$4296))</f>
        <v>#REF!</v>
      </c>
      <c r="D141" s="99" t="e">
        <f>SUMPRODUCT((Orders!$A$4:$A$3960='Buy list'!$A141)*(Orders!$D$4:$D$3960))</f>
        <v>#REF!</v>
      </c>
      <c r="E141" s="99" t="e">
        <f t="shared" si="9"/>
        <v>#REF!</v>
      </c>
      <c r="F141" s="100" t="e">
        <f>VLOOKUP(A141,'RAW MATERIALS'!$B$4:$I$206,2,FALSE)</f>
        <v>#REF!</v>
      </c>
      <c r="G141" s="100" t="e">
        <f t="shared" si="10"/>
        <v>#REF!</v>
      </c>
      <c r="H141" s="101" t="e">
        <f>'RAW MATERIALS'!#REF!</f>
        <v>#REF!</v>
      </c>
      <c r="I141" s="101" t="e">
        <f t="shared" si="11"/>
        <v>#REF!</v>
      </c>
      <c r="J141" s="137" t="e">
        <f>VLOOKUP(A141,'RAW MATERIALS'!$B$4:$I$206,3,FALSE)*B141</f>
        <v>#REF!</v>
      </c>
    </row>
    <row r="142" spans="1:10" ht="15" customHeight="1">
      <c r="A142" s="97" t="e">
        <f>'RAW MATERIALS'!#REF!</f>
        <v>#REF!</v>
      </c>
      <c r="B142" s="98" t="e">
        <f t="shared" si="8"/>
        <v>#REF!</v>
      </c>
      <c r="C142" s="99" t="e">
        <f>SUMPRODUCT(('Materials bought'!$A$4:$A$4121='Buy list'!A142)*('Materials bought'!$B$4:$B$4121))-SUMPRODUCT(('Materials used'!$A$4:$A$4296='Buy list'!A142)*('Materials used'!$B$4:$B$4296))</f>
        <v>#REF!</v>
      </c>
      <c r="D142" s="99" t="e">
        <f>SUMPRODUCT((Orders!$A$4:$A$3960='Buy list'!$A142)*(Orders!$D$4:$D$3960))</f>
        <v>#REF!</v>
      </c>
      <c r="E142" s="99" t="e">
        <f t="shared" si="9"/>
        <v>#REF!</v>
      </c>
      <c r="F142" s="100" t="e">
        <f>VLOOKUP(A142,'RAW MATERIALS'!$B$4:$I$206,2,FALSE)</f>
        <v>#REF!</v>
      </c>
      <c r="G142" s="100" t="e">
        <f t="shared" si="10"/>
        <v>#REF!</v>
      </c>
      <c r="H142" s="101" t="e">
        <f>'RAW MATERIALS'!#REF!</f>
        <v>#REF!</v>
      </c>
      <c r="I142" s="101" t="e">
        <f t="shared" si="11"/>
        <v>#REF!</v>
      </c>
      <c r="J142" s="137" t="e">
        <f>VLOOKUP(A142,'RAW MATERIALS'!$B$4:$I$206,3,FALSE)*B142</f>
        <v>#REF!</v>
      </c>
    </row>
    <row r="143" spans="1:10" ht="15" customHeight="1">
      <c r="A143" s="97" t="e">
        <f>'RAW MATERIALS'!#REF!</f>
        <v>#REF!</v>
      </c>
      <c r="B143" s="98" t="e">
        <f t="shared" si="8"/>
        <v>#REF!</v>
      </c>
      <c r="C143" s="99" t="e">
        <f>SUMPRODUCT(('Materials bought'!$A$4:$A$4121='Buy list'!A143)*('Materials bought'!$B$4:$B$4121))-SUMPRODUCT(('Materials used'!$A$4:$A$4296='Buy list'!A143)*('Materials used'!$B$4:$B$4296))</f>
        <v>#REF!</v>
      </c>
      <c r="D143" s="99" t="e">
        <f>SUMPRODUCT((Orders!$A$4:$A$3960='Buy list'!$A143)*(Orders!$D$4:$D$3960))</f>
        <v>#REF!</v>
      </c>
      <c r="E143" s="99" t="e">
        <f t="shared" si="9"/>
        <v>#REF!</v>
      </c>
      <c r="F143" s="100" t="e">
        <f>VLOOKUP(A143,'RAW MATERIALS'!$B$4:$I$206,2,FALSE)</f>
        <v>#REF!</v>
      </c>
      <c r="G143" s="100" t="e">
        <f t="shared" si="10"/>
        <v>#REF!</v>
      </c>
      <c r="H143" s="101" t="e">
        <f>'RAW MATERIALS'!#REF!</f>
        <v>#REF!</v>
      </c>
      <c r="I143" s="101" t="e">
        <f t="shared" si="11"/>
        <v>#REF!</v>
      </c>
      <c r="J143" s="137" t="e">
        <f>VLOOKUP(A143,'RAW MATERIALS'!$B$4:$I$206,3,FALSE)*B143</f>
        <v>#REF!</v>
      </c>
    </row>
    <row r="144" spans="1:10" ht="15" customHeight="1">
      <c r="A144" s="97" t="e">
        <f>'RAW MATERIALS'!#REF!</f>
        <v>#REF!</v>
      </c>
      <c r="B144" s="98" t="e">
        <f t="shared" si="8"/>
        <v>#REF!</v>
      </c>
      <c r="C144" s="99" t="e">
        <f>SUMPRODUCT(('Materials bought'!$A$4:$A$4121='Buy list'!A144)*('Materials bought'!$B$4:$B$4121))-SUMPRODUCT(('Materials used'!$A$4:$A$4296='Buy list'!A144)*('Materials used'!$B$4:$B$4296))</f>
        <v>#REF!</v>
      </c>
      <c r="D144" s="99" t="e">
        <f>SUMPRODUCT((Orders!$A$4:$A$3960='Buy list'!$A144)*(Orders!$D$4:$D$3960))</f>
        <v>#REF!</v>
      </c>
      <c r="E144" s="99" t="e">
        <f t="shared" si="9"/>
        <v>#REF!</v>
      </c>
      <c r="F144" s="100" t="e">
        <f>VLOOKUP(A144,'RAW MATERIALS'!$B$4:$I$206,2,FALSE)</f>
        <v>#REF!</v>
      </c>
      <c r="G144" s="100" t="e">
        <f t="shared" si="10"/>
        <v>#REF!</v>
      </c>
      <c r="H144" s="101" t="e">
        <f>'RAW MATERIALS'!#REF!</f>
        <v>#REF!</v>
      </c>
      <c r="I144" s="101" t="e">
        <f t="shared" si="11"/>
        <v>#REF!</v>
      </c>
      <c r="J144" s="137" t="e">
        <f>VLOOKUP(A144,'RAW MATERIALS'!$B$4:$I$206,3,FALSE)*B144</f>
        <v>#REF!</v>
      </c>
    </row>
    <row r="145" spans="1:10" ht="15" customHeight="1">
      <c r="A145" s="97" t="e">
        <f>'RAW MATERIALS'!#REF!</f>
        <v>#REF!</v>
      </c>
      <c r="B145" s="98" t="e">
        <f t="shared" si="8"/>
        <v>#REF!</v>
      </c>
      <c r="C145" s="99" t="e">
        <f>SUMPRODUCT(('Materials bought'!$A$4:$A$4121='Buy list'!A145)*('Materials bought'!$B$4:$B$4121))-SUMPRODUCT(('Materials used'!$A$4:$A$4296='Buy list'!A145)*('Materials used'!$B$4:$B$4296))</f>
        <v>#REF!</v>
      </c>
      <c r="D145" s="99" t="e">
        <f>SUMPRODUCT((Orders!$A$4:$A$3960='Buy list'!$A145)*(Orders!$D$4:$D$3960))</f>
        <v>#REF!</v>
      </c>
      <c r="E145" s="99" t="e">
        <f t="shared" si="9"/>
        <v>#REF!</v>
      </c>
      <c r="F145" s="100" t="e">
        <f>VLOOKUP(A145,'RAW MATERIALS'!$B$4:$I$206,2,FALSE)</f>
        <v>#REF!</v>
      </c>
      <c r="G145" s="100" t="e">
        <f t="shared" si="10"/>
        <v>#REF!</v>
      </c>
      <c r="H145" s="101" t="e">
        <f>'RAW MATERIALS'!#REF!</f>
        <v>#REF!</v>
      </c>
      <c r="I145" s="101" t="e">
        <f t="shared" si="11"/>
        <v>#REF!</v>
      </c>
      <c r="J145" s="137" t="e">
        <f>VLOOKUP(A145,'RAW MATERIALS'!$B$4:$I$206,3,FALSE)*B145</f>
        <v>#REF!</v>
      </c>
    </row>
    <row r="146" spans="1:10">
      <c r="A146" s="97" t="e">
        <f>'RAW MATERIALS'!#REF!</f>
        <v>#REF!</v>
      </c>
      <c r="B146" s="98" t="e">
        <f t="shared" si="8"/>
        <v>#REF!</v>
      </c>
      <c r="C146" s="99" t="e">
        <f>SUMPRODUCT(('Materials bought'!$A$4:$A$4121='Buy list'!A146)*('Materials bought'!$B$4:$B$4121))-SUMPRODUCT(('Materials used'!$A$4:$A$4296='Buy list'!A146)*('Materials used'!$B$4:$B$4296))</f>
        <v>#REF!</v>
      </c>
      <c r="D146" s="99" t="e">
        <f>SUMPRODUCT((Orders!$A$4:$A$3960='Buy list'!$A146)*(Orders!$D$4:$D$3960))</f>
        <v>#REF!</v>
      </c>
      <c r="E146" s="99" t="e">
        <f t="shared" si="9"/>
        <v>#REF!</v>
      </c>
      <c r="F146" s="100" t="e">
        <f>VLOOKUP(A146,'RAW MATERIALS'!$B$4:$I$206,2,FALSE)</f>
        <v>#REF!</v>
      </c>
      <c r="G146" s="100" t="e">
        <f t="shared" si="10"/>
        <v>#REF!</v>
      </c>
      <c r="H146" s="101" t="e">
        <f>'RAW MATERIALS'!#REF!</f>
        <v>#REF!</v>
      </c>
      <c r="I146" s="101" t="e">
        <f t="shared" si="11"/>
        <v>#REF!</v>
      </c>
      <c r="J146" s="137" t="e">
        <f>VLOOKUP(A146,'RAW MATERIALS'!$B$4:$I$206,3,FALSE)*B146</f>
        <v>#REF!</v>
      </c>
    </row>
    <row r="147" spans="1:10" ht="15" customHeight="1">
      <c r="A147" s="97" t="e">
        <f>'RAW MATERIALS'!#REF!</f>
        <v>#REF!</v>
      </c>
      <c r="B147" s="98" t="e">
        <f t="shared" si="8"/>
        <v>#REF!</v>
      </c>
      <c r="C147" s="99" t="e">
        <f>SUMPRODUCT(('Materials bought'!$A$4:$A$4121='Buy list'!A147)*('Materials bought'!$B$4:$B$4121))-SUMPRODUCT(('Materials used'!$A$4:$A$4296='Buy list'!A147)*('Materials used'!$B$4:$B$4296))</f>
        <v>#REF!</v>
      </c>
      <c r="D147" s="99" t="e">
        <f>SUMPRODUCT((Orders!$A$4:$A$3960='Buy list'!$A147)*(Orders!$D$4:$D$3960))</f>
        <v>#REF!</v>
      </c>
      <c r="E147" s="99" t="e">
        <f t="shared" si="9"/>
        <v>#REF!</v>
      </c>
      <c r="F147" s="100" t="e">
        <f>VLOOKUP(A147,'RAW MATERIALS'!$B$4:$I$206,2,FALSE)</f>
        <v>#REF!</v>
      </c>
      <c r="G147" s="100" t="e">
        <f t="shared" si="10"/>
        <v>#REF!</v>
      </c>
      <c r="H147" s="101" t="e">
        <f>'RAW MATERIALS'!#REF!</f>
        <v>#REF!</v>
      </c>
      <c r="I147" s="101" t="e">
        <f t="shared" si="11"/>
        <v>#REF!</v>
      </c>
      <c r="J147" s="137" t="e">
        <f>VLOOKUP(A147,'RAW MATERIALS'!$B$4:$I$206,3,FALSE)*B147</f>
        <v>#REF!</v>
      </c>
    </row>
    <row r="148" spans="1:10" ht="15" customHeight="1">
      <c r="A148" s="97" t="e">
        <f>'RAW MATERIALS'!#REF!</f>
        <v>#REF!</v>
      </c>
      <c r="B148" s="98" t="e">
        <f t="shared" si="8"/>
        <v>#REF!</v>
      </c>
      <c r="C148" s="99" t="e">
        <f>SUMPRODUCT(('Materials bought'!$A$4:$A$4121='Buy list'!A148)*('Materials bought'!$B$4:$B$4121))-SUMPRODUCT(('Materials used'!$A$4:$A$4296='Buy list'!A148)*('Materials used'!$B$4:$B$4296))</f>
        <v>#REF!</v>
      </c>
      <c r="D148" s="99" t="e">
        <f>SUMPRODUCT((Orders!$A$4:$A$3960='Buy list'!$A148)*(Orders!$D$4:$D$3960))</f>
        <v>#REF!</v>
      </c>
      <c r="E148" s="99" t="e">
        <f t="shared" si="9"/>
        <v>#REF!</v>
      </c>
      <c r="F148" s="100" t="e">
        <f>VLOOKUP(A148,'RAW MATERIALS'!$B$4:$I$206,2,FALSE)</f>
        <v>#REF!</v>
      </c>
      <c r="G148" s="100" t="e">
        <f t="shared" si="10"/>
        <v>#REF!</v>
      </c>
      <c r="H148" s="101" t="e">
        <f>'RAW MATERIALS'!#REF!</f>
        <v>#REF!</v>
      </c>
      <c r="I148" s="101" t="e">
        <f t="shared" si="11"/>
        <v>#REF!</v>
      </c>
      <c r="J148" s="137" t="e">
        <f>VLOOKUP(A148,'RAW MATERIALS'!$B$4:$I$206,3,FALSE)*B148</f>
        <v>#REF!</v>
      </c>
    </row>
    <row r="149" spans="1:10" ht="15" customHeight="1">
      <c r="A149" s="97" t="e">
        <f>'RAW MATERIALS'!#REF!</f>
        <v>#REF!</v>
      </c>
      <c r="B149" s="98" t="e">
        <f t="shared" si="8"/>
        <v>#REF!</v>
      </c>
      <c r="C149" s="99" t="e">
        <f>SUMPRODUCT(('Materials bought'!$A$4:$A$4121='Buy list'!A149)*('Materials bought'!$B$4:$B$4121))-SUMPRODUCT(('Materials used'!$A$4:$A$4296='Buy list'!A149)*('Materials used'!$B$4:$B$4296))</f>
        <v>#REF!</v>
      </c>
      <c r="D149" s="99" t="e">
        <f>SUMPRODUCT((Orders!$A$4:$A$3960='Buy list'!$A149)*(Orders!$D$4:$D$3960))</f>
        <v>#REF!</v>
      </c>
      <c r="E149" s="99" t="e">
        <f t="shared" si="9"/>
        <v>#REF!</v>
      </c>
      <c r="F149" s="100" t="e">
        <f>VLOOKUP(A149,'RAW MATERIALS'!$B$4:$I$206,2,FALSE)</f>
        <v>#REF!</v>
      </c>
      <c r="G149" s="100" t="e">
        <f t="shared" si="10"/>
        <v>#REF!</v>
      </c>
      <c r="H149" s="101" t="e">
        <f>'RAW MATERIALS'!#REF!</f>
        <v>#REF!</v>
      </c>
      <c r="I149" s="101" t="e">
        <f t="shared" si="11"/>
        <v>#REF!</v>
      </c>
      <c r="J149" s="137" t="e">
        <f>VLOOKUP(A149,'RAW MATERIALS'!$B$4:$I$206,3,FALSE)*B149</f>
        <v>#REF!</v>
      </c>
    </row>
    <row r="150" spans="1:10" ht="15" customHeight="1">
      <c r="A150" s="97" t="e">
        <f>'RAW MATERIALS'!#REF!</f>
        <v>#REF!</v>
      </c>
      <c r="B150" s="98" t="e">
        <f t="shared" si="8"/>
        <v>#REF!</v>
      </c>
      <c r="C150" s="99" t="e">
        <f>SUMPRODUCT(('Materials bought'!$A$4:$A$4121='Buy list'!A150)*('Materials bought'!$B$4:$B$4121))-SUMPRODUCT(('Materials used'!$A$4:$A$4296='Buy list'!A150)*('Materials used'!$B$4:$B$4296))</f>
        <v>#REF!</v>
      </c>
      <c r="D150" s="99" t="e">
        <f>SUMPRODUCT((Orders!$A$4:$A$3960='Buy list'!$A150)*(Orders!$D$4:$D$3960))</f>
        <v>#REF!</v>
      </c>
      <c r="E150" s="99" t="e">
        <f t="shared" si="9"/>
        <v>#REF!</v>
      </c>
      <c r="F150" s="100" t="e">
        <f>VLOOKUP(A150,'RAW MATERIALS'!$B$4:$I$206,2,FALSE)</f>
        <v>#REF!</v>
      </c>
      <c r="G150" s="100" t="e">
        <f t="shared" si="10"/>
        <v>#REF!</v>
      </c>
      <c r="H150" s="101" t="e">
        <f>'RAW MATERIALS'!#REF!</f>
        <v>#REF!</v>
      </c>
      <c r="I150" s="101" t="e">
        <f t="shared" si="11"/>
        <v>#REF!</v>
      </c>
      <c r="J150" s="137" t="e">
        <f>VLOOKUP(A150,'RAW MATERIALS'!$B$4:$I$206,3,FALSE)*B150</f>
        <v>#REF!</v>
      </c>
    </row>
    <row r="151" spans="1:10" ht="15" customHeight="1">
      <c r="A151" s="97" t="e">
        <f>'RAW MATERIALS'!#REF!</f>
        <v>#REF!</v>
      </c>
      <c r="B151" s="98" t="e">
        <f t="shared" si="8"/>
        <v>#REF!</v>
      </c>
      <c r="C151" s="99" t="e">
        <f>SUMPRODUCT(('Materials bought'!$A$4:$A$4121='Buy list'!A151)*('Materials bought'!$B$4:$B$4121))-SUMPRODUCT(('Materials used'!$A$4:$A$4296='Buy list'!A151)*('Materials used'!$B$4:$B$4296))</f>
        <v>#REF!</v>
      </c>
      <c r="D151" s="99" t="e">
        <f>SUMPRODUCT((Orders!$A$4:$A$3960='Buy list'!$A151)*(Orders!$D$4:$D$3960))</f>
        <v>#REF!</v>
      </c>
      <c r="E151" s="99" t="e">
        <f t="shared" si="9"/>
        <v>#REF!</v>
      </c>
      <c r="F151" s="100" t="e">
        <f>VLOOKUP(A151,'RAW MATERIALS'!$B$4:$I$206,2,FALSE)</f>
        <v>#REF!</v>
      </c>
      <c r="G151" s="100" t="e">
        <f t="shared" si="10"/>
        <v>#REF!</v>
      </c>
      <c r="H151" s="101" t="e">
        <f>'RAW MATERIALS'!#REF!</f>
        <v>#REF!</v>
      </c>
      <c r="I151" s="101" t="e">
        <f t="shared" si="11"/>
        <v>#REF!</v>
      </c>
      <c r="J151" s="137" t="e">
        <f>VLOOKUP(A151,'RAW MATERIALS'!$B$4:$I$206,3,FALSE)*B151</f>
        <v>#REF!</v>
      </c>
    </row>
    <row r="152" spans="1:10" ht="15" customHeight="1">
      <c r="A152" s="97" t="e">
        <f>'RAW MATERIALS'!#REF!</f>
        <v>#REF!</v>
      </c>
      <c r="B152" s="98" t="e">
        <f t="shared" si="8"/>
        <v>#REF!</v>
      </c>
      <c r="C152" s="99" t="e">
        <f>SUMPRODUCT(('Materials bought'!$A$4:$A$4121='Buy list'!A152)*('Materials bought'!$B$4:$B$4121))-SUMPRODUCT(('Materials used'!$A$4:$A$4296='Buy list'!A152)*('Materials used'!$B$4:$B$4296))</f>
        <v>#REF!</v>
      </c>
      <c r="D152" s="99" t="e">
        <f>SUMPRODUCT((Orders!$A$4:$A$3960='Buy list'!$A152)*(Orders!$D$4:$D$3960))</f>
        <v>#REF!</v>
      </c>
      <c r="E152" s="99" t="e">
        <f t="shared" si="9"/>
        <v>#REF!</v>
      </c>
      <c r="F152" s="100" t="e">
        <f>VLOOKUP(A152,'RAW MATERIALS'!$B$4:$I$206,2,FALSE)</f>
        <v>#REF!</v>
      </c>
      <c r="G152" s="100" t="e">
        <f t="shared" si="10"/>
        <v>#REF!</v>
      </c>
      <c r="H152" s="101" t="e">
        <f>'RAW MATERIALS'!#REF!</f>
        <v>#REF!</v>
      </c>
      <c r="I152" s="101" t="e">
        <f t="shared" si="11"/>
        <v>#REF!</v>
      </c>
      <c r="J152" s="137" t="e">
        <f>VLOOKUP(A152,'RAW MATERIALS'!$B$4:$I$206,3,FALSE)*B152</f>
        <v>#REF!</v>
      </c>
    </row>
    <row r="153" spans="1:10" ht="15" customHeight="1">
      <c r="A153" s="97" t="e">
        <f>'RAW MATERIALS'!#REF!</f>
        <v>#REF!</v>
      </c>
      <c r="B153" s="98" t="e">
        <f t="shared" si="8"/>
        <v>#REF!</v>
      </c>
      <c r="C153" s="99" t="e">
        <f>SUMPRODUCT(('Materials bought'!$A$4:$A$4121='Buy list'!A153)*('Materials bought'!$B$4:$B$4121))-SUMPRODUCT(('Materials used'!$A$4:$A$4296='Buy list'!A153)*('Materials used'!$B$4:$B$4296))</f>
        <v>#REF!</v>
      </c>
      <c r="D153" s="99" t="e">
        <f>SUMPRODUCT((Orders!$A$4:$A$3960='Buy list'!$A153)*(Orders!$D$4:$D$3960))</f>
        <v>#REF!</v>
      </c>
      <c r="E153" s="99" t="e">
        <f t="shared" si="9"/>
        <v>#REF!</v>
      </c>
      <c r="F153" s="100" t="e">
        <f>VLOOKUP(A153,'RAW MATERIALS'!$B$4:$I$206,2,FALSE)</f>
        <v>#REF!</v>
      </c>
      <c r="G153" s="100" t="e">
        <f t="shared" si="10"/>
        <v>#REF!</v>
      </c>
      <c r="H153" s="101" t="e">
        <f>'RAW MATERIALS'!#REF!</f>
        <v>#REF!</v>
      </c>
      <c r="I153" s="101" t="e">
        <f t="shared" si="11"/>
        <v>#REF!</v>
      </c>
      <c r="J153" s="137" t="e">
        <f>VLOOKUP(A153,'RAW MATERIALS'!$B$4:$I$206,3,FALSE)*B153</f>
        <v>#REF!</v>
      </c>
    </row>
    <row r="154" spans="1:10" ht="15" customHeight="1">
      <c r="A154" s="97" t="e">
        <f>'RAW MATERIALS'!#REF!</f>
        <v>#REF!</v>
      </c>
      <c r="B154" s="98" t="e">
        <f t="shared" si="8"/>
        <v>#REF!</v>
      </c>
      <c r="C154" s="99" t="e">
        <f>SUMPRODUCT(('Materials bought'!$A$4:$A$4121='Buy list'!A154)*('Materials bought'!$B$4:$B$4121))-SUMPRODUCT(('Materials used'!$A$4:$A$4296='Buy list'!A154)*('Materials used'!$B$4:$B$4296))</f>
        <v>#REF!</v>
      </c>
      <c r="D154" s="99" t="e">
        <f>SUMPRODUCT((Orders!$A$4:$A$3960='Buy list'!$A154)*(Orders!$D$4:$D$3960))</f>
        <v>#REF!</v>
      </c>
      <c r="E154" s="99" t="e">
        <f t="shared" si="9"/>
        <v>#REF!</v>
      </c>
      <c r="F154" s="100" t="e">
        <f>VLOOKUP(A154,'RAW MATERIALS'!$B$4:$I$206,2,FALSE)</f>
        <v>#REF!</v>
      </c>
      <c r="G154" s="100" t="e">
        <f t="shared" si="10"/>
        <v>#REF!</v>
      </c>
      <c r="H154" s="101" t="e">
        <f>'RAW MATERIALS'!#REF!</f>
        <v>#REF!</v>
      </c>
      <c r="I154" s="101" t="e">
        <f t="shared" si="11"/>
        <v>#REF!</v>
      </c>
      <c r="J154" s="137" t="e">
        <f>VLOOKUP(A154,'RAW MATERIALS'!$B$4:$I$206,3,FALSE)*B154</f>
        <v>#REF!</v>
      </c>
    </row>
    <row r="155" spans="1:10" ht="15" customHeight="1">
      <c r="A155" s="97" t="e">
        <f>'RAW MATERIALS'!#REF!</f>
        <v>#REF!</v>
      </c>
      <c r="B155" s="98" t="e">
        <f t="shared" si="8"/>
        <v>#REF!</v>
      </c>
      <c r="C155" s="99" t="e">
        <f>SUMPRODUCT(('Materials bought'!$A$4:$A$4121='Buy list'!A155)*('Materials bought'!$B$4:$B$4121))-SUMPRODUCT(('Materials used'!$A$4:$A$4296='Buy list'!A155)*('Materials used'!$B$4:$B$4296))</f>
        <v>#REF!</v>
      </c>
      <c r="D155" s="99" t="e">
        <f>SUMPRODUCT((Orders!$A$4:$A$3960='Buy list'!$A155)*(Orders!$D$4:$D$3960))</f>
        <v>#REF!</v>
      </c>
      <c r="E155" s="99" t="e">
        <f t="shared" si="9"/>
        <v>#REF!</v>
      </c>
      <c r="F155" s="100" t="e">
        <f>VLOOKUP(A155,'RAW MATERIALS'!$B$4:$I$206,2,FALSE)</f>
        <v>#REF!</v>
      </c>
      <c r="G155" s="100" t="e">
        <f t="shared" si="10"/>
        <v>#REF!</v>
      </c>
      <c r="H155" s="101" t="e">
        <f>'RAW MATERIALS'!#REF!</f>
        <v>#REF!</v>
      </c>
      <c r="I155" s="101" t="e">
        <f t="shared" si="11"/>
        <v>#REF!</v>
      </c>
      <c r="J155" s="137" t="e">
        <f>VLOOKUP(A155,'RAW MATERIALS'!$B$4:$I$206,3,FALSE)*B155</f>
        <v>#REF!</v>
      </c>
    </row>
    <row r="156" spans="1:10" ht="15" customHeight="1">
      <c r="A156" s="97" t="e">
        <f>'RAW MATERIALS'!#REF!</f>
        <v>#REF!</v>
      </c>
      <c r="B156" s="98" t="e">
        <f t="shared" si="8"/>
        <v>#REF!</v>
      </c>
      <c r="C156" s="99" t="e">
        <f>SUMPRODUCT(('Materials bought'!$A$4:$A$4121='Buy list'!A156)*('Materials bought'!$B$4:$B$4121))-SUMPRODUCT(('Materials used'!$A$4:$A$4296='Buy list'!A156)*('Materials used'!$B$4:$B$4296))</f>
        <v>#REF!</v>
      </c>
      <c r="D156" s="99" t="e">
        <f>SUMPRODUCT((Orders!$A$4:$A$3960='Buy list'!$A156)*(Orders!$D$4:$D$3960))</f>
        <v>#REF!</v>
      </c>
      <c r="E156" s="99" t="e">
        <f t="shared" si="9"/>
        <v>#REF!</v>
      </c>
      <c r="F156" s="100" t="e">
        <f>VLOOKUP(A156,'RAW MATERIALS'!$B$4:$I$206,2,FALSE)</f>
        <v>#REF!</v>
      </c>
      <c r="G156" s="100" t="e">
        <f t="shared" si="10"/>
        <v>#REF!</v>
      </c>
      <c r="H156" s="101" t="e">
        <f>'RAW MATERIALS'!#REF!</f>
        <v>#REF!</v>
      </c>
      <c r="I156" s="101" t="e">
        <f t="shared" si="11"/>
        <v>#REF!</v>
      </c>
      <c r="J156" s="137" t="e">
        <f>VLOOKUP(A156,'RAW MATERIALS'!$B$4:$I$206,3,FALSE)*B156</f>
        <v>#REF!</v>
      </c>
    </row>
    <row r="157" spans="1:10" ht="15" customHeight="1">
      <c r="A157" s="97" t="e">
        <f>'RAW MATERIALS'!#REF!</f>
        <v>#REF!</v>
      </c>
      <c r="B157" s="98" t="e">
        <f t="shared" si="8"/>
        <v>#REF!</v>
      </c>
      <c r="C157" s="99" t="e">
        <f>SUMPRODUCT(('Materials bought'!$A$4:$A$4121='Buy list'!A157)*('Materials bought'!$B$4:$B$4121))-SUMPRODUCT(('Materials used'!$A$4:$A$4296='Buy list'!A157)*('Materials used'!$B$4:$B$4296))</f>
        <v>#REF!</v>
      </c>
      <c r="D157" s="99" t="e">
        <f>SUMPRODUCT((Orders!$A$4:$A$3960='Buy list'!$A157)*(Orders!$D$4:$D$3960))</f>
        <v>#REF!</v>
      </c>
      <c r="E157" s="99" t="e">
        <f t="shared" si="9"/>
        <v>#REF!</v>
      </c>
      <c r="F157" s="100" t="e">
        <f>VLOOKUP(A157,'RAW MATERIALS'!$B$4:$I$206,2,FALSE)</f>
        <v>#REF!</v>
      </c>
      <c r="G157" s="100" t="e">
        <f t="shared" si="10"/>
        <v>#REF!</v>
      </c>
      <c r="H157" s="101" t="e">
        <f>'RAW MATERIALS'!#REF!</f>
        <v>#REF!</v>
      </c>
      <c r="I157" s="101" t="e">
        <f t="shared" si="11"/>
        <v>#REF!</v>
      </c>
      <c r="J157" s="137" t="e">
        <f>VLOOKUP(A157,'RAW MATERIALS'!$B$4:$I$206,3,FALSE)*B157</f>
        <v>#REF!</v>
      </c>
    </row>
    <row r="158" spans="1:10" ht="15" customHeight="1">
      <c r="A158" s="97" t="e">
        <f>'RAW MATERIALS'!#REF!</f>
        <v>#REF!</v>
      </c>
      <c r="B158" s="98" t="e">
        <f t="shared" si="8"/>
        <v>#REF!</v>
      </c>
      <c r="C158" s="99" t="e">
        <f>SUMPRODUCT(('Materials bought'!$A$4:$A$4121='Buy list'!A158)*('Materials bought'!$B$4:$B$4121))-SUMPRODUCT(('Materials used'!$A$4:$A$4296='Buy list'!A158)*('Materials used'!$B$4:$B$4296))</f>
        <v>#REF!</v>
      </c>
      <c r="D158" s="99" t="e">
        <f>SUMPRODUCT((Orders!$A$4:$A$3960='Buy list'!$A158)*(Orders!$D$4:$D$3960))</f>
        <v>#REF!</v>
      </c>
      <c r="E158" s="99" t="e">
        <f t="shared" si="9"/>
        <v>#REF!</v>
      </c>
      <c r="F158" s="100" t="e">
        <f>VLOOKUP(A158,'RAW MATERIALS'!$B$4:$I$206,2,FALSE)</f>
        <v>#REF!</v>
      </c>
      <c r="G158" s="100" t="e">
        <f t="shared" si="10"/>
        <v>#REF!</v>
      </c>
      <c r="H158" s="101" t="e">
        <f>'RAW MATERIALS'!#REF!</f>
        <v>#REF!</v>
      </c>
      <c r="I158" s="101" t="e">
        <f t="shared" si="11"/>
        <v>#REF!</v>
      </c>
      <c r="J158" s="137" t="e">
        <f>VLOOKUP(A158,'RAW MATERIALS'!$B$4:$I$206,3,FALSE)*B158</f>
        <v>#REF!</v>
      </c>
    </row>
    <row r="159" spans="1:10" ht="15" customHeight="1">
      <c r="A159" s="97" t="e">
        <f>'RAW MATERIALS'!#REF!</f>
        <v>#REF!</v>
      </c>
      <c r="B159" s="98" t="e">
        <f t="shared" si="8"/>
        <v>#REF!</v>
      </c>
      <c r="C159" s="99" t="e">
        <f>SUMPRODUCT(('Materials bought'!$A$4:$A$4121='Buy list'!A159)*('Materials bought'!$B$4:$B$4121))-SUMPRODUCT(('Materials used'!$A$4:$A$4296='Buy list'!A159)*('Materials used'!$B$4:$B$4296))</f>
        <v>#REF!</v>
      </c>
      <c r="D159" s="99" t="e">
        <f>SUMPRODUCT((Orders!$A$4:$A$3960='Buy list'!$A159)*(Orders!$D$4:$D$3960))</f>
        <v>#REF!</v>
      </c>
      <c r="E159" s="99" t="e">
        <f t="shared" si="9"/>
        <v>#REF!</v>
      </c>
      <c r="F159" s="100" t="e">
        <f>VLOOKUP(A159,'RAW MATERIALS'!$B$4:$I$206,2,FALSE)</f>
        <v>#REF!</v>
      </c>
      <c r="G159" s="100" t="e">
        <f t="shared" si="10"/>
        <v>#REF!</v>
      </c>
      <c r="H159" s="101" t="e">
        <f>'RAW MATERIALS'!#REF!</f>
        <v>#REF!</v>
      </c>
      <c r="I159" s="101" t="e">
        <f t="shared" si="11"/>
        <v>#REF!</v>
      </c>
      <c r="J159" s="137" t="e">
        <f>VLOOKUP(A159,'RAW MATERIALS'!$B$4:$I$206,3,FALSE)*B159</f>
        <v>#REF!</v>
      </c>
    </row>
    <row r="160" spans="1:10" ht="15" customHeight="1">
      <c r="A160" s="97" t="e">
        <f>'RAW MATERIALS'!#REF!</f>
        <v>#REF!</v>
      </c>
      <c r="B160" s="98" t="e">
        <f t="shared" si="8"/>
        <v>#REF!</v>
      </c>
      <c r="C160" s="99" t="e">
        <f>SUMPRODUCT(('Materials bought'!$A$4:$A$4121='Buy list'!A160)*('Materials bought'!$B$4:$B$4121))-SUMPRODUCT(('Materials used'!$A$4:$A$4296='Buy list'!A160)*('Materials used'!$B$4:$B$4296))</f>
        <v>#REF!</v>
      </c>
      <c r="D160" s="99" t="e">
        <f>SUMPRODUCT((Orders!$A$4:$A$3960='Buy list'!$A160)*(Orders!$D$4:$D$3960))</f>
        <v>#REF!</v>
      </c>
      <c r="E160" s="99" t="e">
        <f t="shared" si="9"/>
        <v>#REF!</v>
      </c>
      <c r="F160" s="100" t="e">
        <f>VLOOKUP(A160,'RAW MATERIALS'!$B$4:$I$206,2,FALSE)</f>
        <v>#REF!</v>
      </c>
      <c r="G160" s="100" t="e">
        <f t="shared" si="10"/>
        <v>#REF!</v>
      </c>
      <c r="H160" s="101" t="e">
        <f>'RAW MATERIALS'!#REF!</f>
        <v>#REF!</v>
      </c>
      <c r="I160" s="101" t="e">
        <f t="shared" si="11"/>
        <v>#REF!</v>
      </c>
      <c r="J160" s="137" t="e">
        <f>VLOOKUP(A160,'RAW MATERIALS'!$B$4:$I$206,3,FALSE)*B160</f>
        <v>#REF!</v>
      </c>
    </row>
    <row r="161" spans="1:10" ht="15" customHeight="1">
      <c r="A161" s="97" t="e">
        <f>'RAW MATERIALS'!#REF!</f>
        <v>#REF!</v>
      </c>
      <c r="B161" s="98" t="e">
        <f t="shared" si="8"/>
        <v>#REF!</v>
      </c>
      <c r="C161" s="99" t="e">
        <f>SUMPRODUCT(('Materials bought'!$A$4:$A$4121='Buy list'!A161)*('Materials bought'!$B$4:$B$4121))-SUMPRODUCT(('Materials used'!$A$4:$A$4296='Buy list'!A161)*('Materials used'!$B$4:$B$4296))</f>
        <v>#REF!</v>
      </c>
      <c r="D161" s="99" t="e">
        <f>SUMPRODUCT((Orders!$A$4:$A$3960='Buy list'!$A161)*(Orders!$D$4:$D$3960))</f>
        <v>#REF!</v>
      </c>
      <c r="E161" s="99" t="e">
        <f t="shared" si="9"/>
        <v>#REF!</v>
      </c>
      <c r="F161" s="100" t="e">
        <f>VLOOKUP(A161,'RAW MATERIALS'!$B$4:$I$206,2,FALSE)</f>
        <v>#REF!</v>
      </c>
      <c r="G161" s="100" t="e">
        <f t="shared" si="10"/>
        <v>#REF!</v>
      </c>
      <c r="H161" s="101" t="e">
        <f>'RAW MATERIALS'!#REF!</f>
        <v>#REF!</v>
      </c>
      <c r="I161" s="101" t="e">
        <f t="shared" si="11"/>
        <v>#REF!</v>
      </c>
      <c r="J161" s="137" t="e">
        <f>VLOOKUP(A161,'RAW MATERIALS'!$B$4:$I$206,3,FALSE)*B161</f>
        <v>#REF!</v>
      </c>
    </row>
    <row r="162" spans="1:10" ht="15" customHeight="1">
      <c r="A162" s="97" t="e">
        <f>'RAW MATERIALS'!#REF!</f>
        <v>#REF!</v>
      </c>
      <c r="B162" s="98" t="e">
        <f t="shared" si="8"/>
        <v>#REF!</v>
      </c>
      <c r="C162" s="99" t="e">
        <f>SUMPRODUCT(('Materials bought'!$A$4:$A$4121='Buy list'!A162)*('Materials bought'!$B$4:$B$4121))-SUMPRODUCT(('Materials used'!$A$4:$A$4296='Buy list'!A162)*('Materials used'!$B$4:$B$4296))</f>
        <v>#REF!</v>
      </c>
      <c r="D162" s="99" t="e">
        <f>SUMPRODUCT((Orders!$A$4:$A$3960='Buy list'!$A162)*(Orders!$D$4:$D$3960))</f>
        <v>#REF!</v>
      </c>
      <c r="E162" s="99" t="e">
        <f t="shared" si="9"/>
        <v>#REF!</v>
      </c>
      <c r="F162" s="100" t="e">
        <f>VLOOKUP(A162,'RAW MATERIALS'!$B$4:$I$206,2,FALSE)</f>
        <v>#REF!</v>
      </c>
      <c r="G162" s="100" t="e">
        <f t="shared" si="10"/>
        <v>#REF!</v>
      </c>
      <c r="H162" s="101" t="e">
        <f>'RAW MATERIALS'!#REF!</f>
        <v>#REF!</v>
      </c>
      <c r="I162" s="101" t="e">
        <f t="shared" si="11"/>
        <v>#REF!</v>
      </c>
      <c r="J162" s="137" t="e">
        <f>VLOOKUP(A162,'RAW MATERIALS'!$B$4:$I$206,3,FALSE)*B162</f>
        <v>#REF!</v>
      </c>
    </row>
    <row r="163" spans="1:10" ht="15" customHeight="1">
      <c r="A163" s="97" t="e">
        <f>'RAW MATERIALS'!#REF!</f>
        <v>#REF!</v>
      </c>
      <c r="B163" s="98" t="e">
        <f t="shared" si="8"/>
        <v>#REF!</v>
      </c>
      <c r="C163" s="99" t="e">
        <f>SUMPRODUCT(('Materials bought'!$A$4:$A$4121='Buy list'!A163)*('Materials bought'!$B$4:$B$4121))-SUMPRODUCT(('Materials used'!$A$4:$A$4296='Buy list'!A163)*('Materials used'!$B$4:$B$4296))</f>
        <v>#REF!</v>
      </c>
      <c r="D163" s="99" t="e">
        <f>SUMPRODUCT((Orders!$A$4:$A$3960='Buy list'!$A163)*(Orders!$D$4:$D$3960))</f>
        <v>#REF!</v>
      </c>
      <c r="E163" s="99" t="e">
        <f t="shared" si="9"/>
        <v>#REF!</v>
      </c>
      <c r="F163" s="100" t="e">
        <f>VLOOKUP(A163,'RAW MATERIALS'!$B$4:$I$206,2,FALSE)</f>
        <v>#REF!</v>
      </c>
      <c r="G163" s="100" t="e">
        <f t="shared" si="10"/>
        <v>#REF!</v>
      </c>
      <c r="H163" s="101" t="e">
        <f>'RAW MATERIALS'!#REF!</f>
        <v>#REF!</v>
      </c>
      <c r="I163" s="101" t="e">
        <f t="shared" si="11"/>
        <v>#REF!</v>
      </c>
      <c r="J163" s="137" t="e">
        <f>VLOOKUP(A163,'RAW MATERIALS'!$B$4:$I$206,3,FALSE)*B163</f>
        <v>#REF!</v>
      </c>
    </row>
    <row r="164" spans="1:10" ht="15" customHeight="1">
      <c r="A164" s="97" t="e">
        <f>'RAW MATERIALS'!#REF!</f>
        <v>#REF!</v>
      </c>
      <c r="B164" s="98" t="e">
        <f t="shared" si="8"/>
        <v>#REF!</v>
      </c>
      <c r="C164" s="99" t="e">
        <f>SUMPRODUCT(('Materials bought'!$A$4:$A$4121='Buy list'!A164)*('Materials bought'!$B$4:$B$4121))-SUMPRODUCT(('Materials used'!$A$4:$A$4296='Buy list'!A164)*('Materials used'!$B$4:$B$4296))</f>
        <v>#REF!</v>
      </c>
      <c r="D164" s="99" t="e">
        <f>SUMPRODUCT((Orders!$A$4:$A$3960='Buy list'!$A164)*(Orders!$D$4:$D$3960))</f>
        <v>#REF!</v>
      </c>
      <c r="E164" s="99" t="e">
        <f t="shared" si="9"/>
        <v>#REF!</v>
      </c>
      <c r="F164" s="100" t="e">
        <f>VLOOKUP(A164,'RAW MATERIALS'!$B$4:$I$206,2,FALSE)</f>
        <v>#REF!</v>
      </c>
      <c r="G164" s="100" t="e">
        <f t="shared" si="10"/>
        <v>#REF!</v>
      </c>
      <c r="H164" s="101" t="e">
        <f>'RAW MATERIALS'!#REF!</f>
        <v>#REF!</v>
      </c>
      <c r="I164" s="101" t="e">
        <f t="shared" si="11"/>
        <v>#REF!</v>
      </c>
      <c r="J164" s="137" t="e">
        <f>VLOOKUP(A164,'RAW MATERIALS'!$B$4:$I$206,3,FALSE)*B164</f>
        <v>#REF!</v>
      </c>
    </row>
    <row r="165" spans="1:10" ht="15" customHeight="1">
      <c r="A165" s="97" t="e">
        <f>'RAW MATERIALS'!#REF!</f>
        <v>#REF!</v>
      </c>
      <c r="B165" s="98" t="e">
        <f t="shared" si="8"/>
        <v>#REF!</v>
      </c>
      <c r="C165" s="99" t="e">
        <f>SUMPRODUCT(('Materials bought'!$A$4:$A$4121='Buy list'!A165)*('Materials bought'!$B$4:$B$4121))-SUMPRODUCT(('Materials used'!$A$4:$A$4296='Buy list'!A165)*('Materials used'!$B$4:$B$4296))</f>
        <v>#REF!</v>
      </c>
      <c r="D165" s="99" t="e">
        <f>SUMPRODUCT((Orders!$A$4:$A$3960='Buy list'!$A165)*(Orders!$D$4:$D$3960))</f>
        <v>#REF!</v>
      </c>
      <c r="E165" s="99" t="e">
        <f t="shared" si="9"/>
        <v>#REF!</v>
      </c>
      <c r="F165" s="100" t="e">
        <f>VLOOKUP(A165,'RAW MATERIALS'!$B$4:$I$206,2,FALSE)</f>
        <v>#REF!</v>
      </c>
      <c r="G165" s="100" t="e">
        <f t="shared" si="10"/>
        <v>#REF!</v>
      </c>
      <c r="H165" s="101" t="e">
        <f>'RAW MATERIALS'!#REF!</f>
        <v>#REF!</v>
      </c>
      <c r="I165" s="101" t="e">
        <f t="shared" si="11"/>
        <v>#REF!</v>
      </c>
      <c r="J165" s="137" t="e">
        <f>VLOOKUP(A165,'RAW MATERIALS'!$B$4:$I$206,3,FALSE)*B165</f>
        <v>#REF!</v>
      </c>
    </row>
    <row r="166" spans="1:10" ht="15" customHeight="1">
      <c r="A166" s="97" t="e">
        <f>'RAW MATERIALS'!#REF!</f>
        <v>#REF!</v>
      </c>
      <c r="B166" s="98" t="e">
        <f t="shared" si="8"/>
        <v>#REF!</v>
      </c>
      <c r="C166" s="99" t="e">
        <f>SUMPRODUCT(('Materials bought'!$A$4:$A$4121='Buy list'!A166)*('Materials bought'!$B$4:$B$4121))-SUMPRODUCT(('Materials used'!$A$4:$A$4296='Buy list'!A166)*('Materials used'!$B$4:$B$4296))</f>
        <v>#REF!</v>
      </c>
      <c r="D166" s="99" t="e">
        <f>SUMPRODUCT((Orders!$A$4:$A$3960='Buy list'!$A166)*(Orders!$D$4:$D$3960))</f>
        <v>#REF!</v>
      </c>
      <c r="E166" s="99" t="e">
        <f t="shared" si="9"/>
        <v>#REF!</v>
      </c>
      <c r="F166" s="100" t="e">
        <f>VLOOKUP(A166,'RAW MATERIALS'!$B$4:$I$206,2,FALSE)</f>
        <v>#REF!</v>
      </c>
      <c r="G166" s="100" t="e">
        <f t="shared" si="10"/>
        <v>#REF!</v>
      </c>
      <c r="H166" s="101" t="e">
        <f>'RAW MATERIALS'!#REF!</f>
        <v>#REF!</v>
      </c>
      <c r="I166" s="101" t="e">
        <f t="shared" si="11"/>
        <v>#REF!</v>
      </c>
      <c r="J166" s="137" t="e">
        <f>VLOOKUP(A166,'RAW MATERIALS'!$B$4:$I$206,3,FALSE)*B166</f>
        <v>#REF!</v>
      </c>
    </row>
    <row r="167" spans="1:10" ht="15" customHeight="1">
      <c r="A167" s="97" t="e">
        <f>'RAW MATERIALS'!#REF!</f>
        <v>#REF!</v>
      </c>
      <c r="B167" s="98" t="e">
        <f t="shared" si="8"/>
        <v>#REF!</v>
      </c>
      <c r="C167" s="99" t="e">
        <f>SUMPRODUCT(('Materials bought'!$A$4:$A$4121='Buy list'!A167)*('Materials bought'!$B$4:$B$4121))-SUMPRODUCT(('Materials used'!$A$4:$A$4296='Buy list'!A167)*('Materials used'!$B$4:$B$4296))</f>
        <v>#REF!</v>
      </c>
      <c r="D167" s="99" t="e">
        <f>SUMPRODUCT((Orders!$A$4:$A$3960='Buy list'!$A167)*(Orders!$D$4:$D$3960))</f>
        <v>#REF!</v>
      </c>
      <c r="E167" s="99" t="e">
        <f t="shared" si="9"/>
        <v>#REF!</v>
      </c>
      <c r="F167" s="100" t="e">
        <f>VLOOKUP(A167,'RAW MATERIALS'!$B$4:$I$206,2,FALSE)</f>
        <v>#REF!</v>
      </c>
      <c r="G167" s="100" t="e">
        <f t="shared" si="10"/>
        <v>#REF!</v>
      </c>
      <c r="H167" s="101" t="e">
        <f>'RAW MATERIALS'!#REF!</f>
        <v>#REF!</v>
      </c>
      <c r="I167" s="101" t="e">
        <f t="shared" si="11"/>
        <v>#REF!</v>
      </c>
      <c r="J167" s="137" t="e">
        <f>VLOOKUP(A167,'RAW MATERIALS'!$B$4:$I$206,3,FALSE)*B167</f>
        <v>#REF!</v>
      </c>
    </row>
    <row r="168" spans="1:10" ht="15" customHeight="1">
      <c r="A168" s="97" t="e">
        <f>'RAW MATERIALS'!#REF!</f>
        <v>#REF!</v>
      </c>
      <c r="B168" s="98" t="e">
        <f t="shared" si="8"/>
        <v>#REF!</v>
      </c>
      <c r="C168" s="99" t="e">
        <f>SUMPRODUCT(('Materials bought'!$A$4:$A$4121='Buy list'!A168)*('Materials bought'!$B$4:$B$4121))-SUMPRODUCT(('Materials used'!$A$4:$A$4296='Buy list'!A168)*('Materials used'!$B$4:$B$4296))</f>
        <v>#REF!</v>
      </c>
      <c r="D168" s="99" t="e">
        <f>SUMPRODUCT((Orders!$A$4:$A$3960='Buy list'!$A168)*(Orders!$D$4:$D$3960))</f>
        <v>#REF!</v>
      </c>
      <c r="E168" s="99" t="e">
        <f t="shared" si="9"/>
        <v>#REF!</v>
      </c>
      <c r="F168" s="100" t="e">
        <f>VLOOKUP(A168,'RAW MATERIALS'!$B$4:$I$206,2,FALSE)</f>
        <v>#REF!</v>
      </c>
      <c r="G168" s="100" t="e">
        <f t="shared" si="10"/>
        <v>#REF!</v>
      </c>
      <c r="H168" s="101" t="e">
        <f>'RAW MATERIALS'!#REF!</f>
        <v>#REF!</v>
      </c>
      <c r="I168" s="101" t="e">
        <f t="shared" si="11"/>
        <v>#REF!</v>
      </c>
      <c r="J168" s="137" t="e">
        <f>VLOOKUP(A168,'RAW MATERIALS'!$B$4:$I$206,3,FALSE)*B168</f>
        <v>#REF!</v>
      </c>
    </row>
    <row r="169" spans="1:10">
      <c r="A169" s="97" t="e">
        <f>'RAW MATERIALS'!#REF!</f>
        <v>#REF!</v>
      </c>
      <c r="B169" s="98" t="e">
        <f t="shared" si="8"/>
        <v>#REF!</v>
      </c>
      <c r="C169" s="99" t="e">
        <f>SUMPRODUCT(('Materials bought'!$A$4:$A$4121='Buy list'!A169)*('Materials bought'!$B$4:$B$4121))-SUMPRODUCT(('Materials used'!$A$4:$A$4296='Buy list'!A169)*('Materials used'!$B$4:$B$4296))</f>
        <v>#REF!</v>
      </c>
      <c r="D169" s="99" t="e">
        <f>SUMPRODUCT((Orders!$A$4:$A$3960='Buy list'!$A169)*(Orders!$D$4:$D$3960))</f>
        <v>#REF!</v>
      </c>
      <c r="E169" s="99" t="e">
        <f t="shared" si="9"/>
        <v>#REF!</v>
      </c>
      <c r="F169" s="100" t="e">
        <f>VLOOKUP(A169,'RAW MATERIALS'!$B$4:$I$206,2,FALSE)</f>
        <v>#REF!</v>
      </c>
      <c r="G169" s="100" t="e">
        <f t="shared" si="10"/>
        <v>#REF!</v>
      </c>
      <c r="H169" s="101" t="e">
        <f>'RAW MATERIALS'!#REF!</f>
        <v>#REF!</v>
      </c>
      <c r="I169" s="101" t="e">
        <f t="shared" si="11"/>
        <v>#REF!</v>
      </c>
      <c r="J169" s="137" t="e">
        <f>VLOOKUP(A169,'RAW MATERIALS'!$B$4:$I$206,3,FALSE)*B169</f>
        <v>#REF!</v>
      </c>
    </row>
    <row r="170" spans="1:10" ht="15" customHeight="1">
      <c r="A170" s="97" t="e">
        <f>'RAW MATERIALS'!#REF!</f>
        <v>#REF!</v>
      </c>
      <c r="B170" s="98" t="e">
        <f t="shared" si="8"/>
        <v>#REF!</v>
      </c>
      <c r="C170" s="99" t="e">
        <f>SUMPRODUCT(('Materials bought'!$A$4:$A$4121='Buy list'!A170)*('Materials bought'!$B$4:$B$4121))-SUMPRODUCT(('Materials used'!$A$4:$A$4296='Buy list'!A170)*('Materials used'!$B$4:$B$4296))</f>
        <v>#REF!</v>
      </c>
      <c r="D170" s="99" t="e">
        <f>SUMPRODUCT((Orders!$A$4:$A$3960='Buy list'!$A170)*(Orders!$D$4:$D$3960))</f>
        <v>#REF!</v>
      </c>
      <c r="E170" s="99" t="e">
        <f t="shared" si="9"/>
        <v>#REF!</v>
      </c>
      <c r="F170" s="100" t="e">
        <f>VLOOKUP(A170,'RAW MATERIALS'!$B$4:$I$206,2,FALSE)</f>
        <v>#REF!</v>
      </c>
      <c r="G170" s="100" t="e">
        <f t="shared" si="10"/>
        <v>#REF!</v>
      </c>
      <c r="H170" s="101" t="e">
        <f>'RAW MATERIALS'!#REF!</f>
        <v>#REF!</v>
      </c>
      <c r="I170" s="101" t="e">
        <f t="shared" si="11"/>
        <v>#REF!</v>
      </c>
      <c r="J170" s="137" t="e">
        <f>VLOOKUP(A170,'RAW MATERIALS'!$B$4:$I$206,3,FALSE)*B170</f>
        <v>#REF!</v>
      </c>
    </row>
    <row r="171" spans="1:10" ht="15" customHeight="1">
      <c r="A171" s="97" t="e">
        <f>'RAW MATERIALS'!#REF!</f>
        <v>#REF!</v>
      </c>
      <c r="B171" s="98" t="e">
        <f t="shared" si="8"/>
        <v>#REF!</v>
      </c>
      <c r="C171" s="99" t="e">
        <f>SUMPRODUCT(('Materials bought'!$A$4:$A$4121='Buy list'!A171)*('Materials bought'!$B$4:$B$4121))-SUMPRODUCT(('Materials used'!$A$4:$A$4296='Buy list'!A171)*('Materials used'!$B$4:$B$4296))</f>
        <v>#REF!</v>
      </c>
      <c r="D171" s="99" t="e">
        <f>SUMPRODUCT((Orders!$A$4:$A$3960='Buy list'!$A171)*(Orders!$D$4:$D$3960))</f>
        <v>#REF!</v>
      </c>
      <c r="E171" s="99" t="e">
        <f t="shared" si="9"/>
        <v>#REF!</v>
      </c>
      <c r="F171" s="100" t="e">
        <f>VLOOKUP(A171,'RAW MATERIALS'!$B$4:$I$206,2,FALSE)</f>
        <v>#REF!</v>
      </c>
      <c r="G171" s="100" t="e">
        <f t="shared" si="10"/>
        <v>#REF!</v>
      </c>
      <c r="H171" s="101" t="e">
        <f>'RAW MATERIALS'!#REF!</f>
        <v>#REF!</v>
      </c>
      <c r="I171" s="101" t="e">
        <f t="shared" si="11"/>
        <v>#REF!</v>
      </c>
      <c r="J171" s="137" t="e">
        <f>VLOOKUP(A171,'RAW MATERIALS'!$B$4:$I$206,3,FALSE)*B171</f>
        <v>#REF!</v>
      </c>
    </row>
    <row r="172" spans="1:10" ht="15" customHeight="1">
      <c r="A172" s="97" t="e">
        <f>'RAW MATERIALS'!#REF!</f>
        <v>#REF!</v>
      </c>
      <c r="B172" s="98" t="e">
        <f t="shared" si="8"/>
        <v>#REF!</v>
      </c>
      <c r="C172" s="99" t="e">
        <f>SUMPRODUCT(('Materials bought'!$A$4:$A$4121='Buy list'!A172)*('Materials bought'!$B$4:$B$4121))-SUMPRODUCT(('Materials used'!$A$4:$A$4296='Buy list'!A172)*('Materials used'!$B$4:$B$4296))</f>
        <v>#REF!</v>
      </c>
      <c r="D172" s="99" t="e">
        <f>SUMPRODUCT((Orders!$A$4:$A$3960='Buy list'!$A172)*(Orders!$D$4:$D$3960))</f>
        <v>#REF!</v>
      </c>
      <c r="E172" s="99" t="e">
        <f t="shared" si="9"/>
        <v>#REF!</v>
      </c>
      <c r="F172" s="100" t="e">
        <f>VLOOKUP(A172,'RAW MATERIALS'!$B$4:$I$206,2,FALSE)</f>
        <v>#REF!</v>
      </c>
      <c r="G172" s="100" t="e">
        <f t="shared" si="10"/>
        <v>#REF!</v>
      </c>
      <c r="H172" s="101" t="e">
        <f>'RAW MATERIALS'!#REF!</f>
        <v>#REF!</v>
      </c>
      <c r="I172" s="101" t="e">
        <f t="shared" si="11"/>
        <v>#REF!</v>
      </c>
      <c r="J172" s="137" t="e">
        <f>VLOOKUP(A172,'RAW MATERIALS'!$B$4:$I$206,3,FALSE)*B172</f>
        <v>#REF!</v>
      </c>
    </row>
    <row r="173" spans="1:10" ht="15" customHeight="1">
      <c r="A173" s="97" t="e">
        <f>'RAW MATERIALS'!#REF!</f>
        <v>#REF!</v>
      </c>
      <c r="B173" s="98" t="e">
        <f t="shared" si="8"/>
        <v>#REF!</v>
      </c>
      <c r="C173" s="99" t="e">
        <f>SUMPRODUCT(('Materials bought'!$A$4:$A$4121='Buy list'!A173)*('Materials bought'!$B$4:$B$4121))-SUMPRODUCT(('Materials used'!$A$4:$A$4296='Buy list'!A173)*('Materials used'!$B$4:$B$4296))</f>
        <v>#REF!</v>
      </c>
      <c r="D173" s="99" t="e">
        <f>SUMPRODUCT((Orders!$A$4:$A$3960='Buy list'!$A173)*(Orders!$D$4:$D$3960))</f>
        <v>#REF!</v>
      </c>
      <c r="E173" s="99" t="e">
        <f t="shared" si="9"/>
        <v>#REF!</v>
      </c>
      <c r="F173" s="100" t="e">
        <f>VLOOKUP(A173,'RAW MATERIALS'!$B$4:$I$206,2,FALSE)</f>
        <v>#REF!</v>
      </c>
      <c r="G173" s="100" t="e">
        <f t="shared" si="10"/>
        <v>#REF!</v>
      </c>
      <c r="H173" s="101" t="e">
        <f>'RAW MATERIALS'!#REF!</f>
        <v>#REF!</v>
      </c>
      <c r="I173" s="101" t="e">
        <f t="shared" si="11"/>
        <v>#REF!</v>
      </c>
      <c r="J173" s="137" t="e">
        <f>VLOOKUP(A173,'RAW MATERIALS'!$B$4:$I$206,3,FALSE)*B173</f>
        <v>#REF!</v>
      </c>
    </row>
    <row r="174" spans="1:10" ht="15" customHeight="1">
      <c r="A174" s="97" t="e">
        <f>'RAW MATERIALS'!#REF!</f>
        <v>#REF!</v>
      </c>
      <c r="B174" s="98" t="e">
        <f t="shared" si="8"/>
        <v>#REF!</v>
      </c>
      <c r="C174" s="99" t="e">
        <f>SUMPRODUCT(('Materials bought'!$A$4:$A$4121='Buy list'!A174)*('Materials bought'!$B$4:$B$4121))-SUMPRODUCT(('Materials used'!$A$4:$A$4296='Buy list'!A174)*('Materials used'!$B$4:$B$4296))</f>
        <v>#REF!</v>
      </c>
      <c r="D174" s="99" t="e">
        <f>SUMPRODUCT((Orders!$A$4:$A$3960='Buy list'!$A174)*(Orders!$D$4:$D$3960))</f>
        <v>#REF!</v>
      </c>
      <c r="E174" s="99" t="e">
        <f t="shared" si="9"/>
        <v>#REF!</v>
      </c>
      <c r="F174" s="100" t="e">
        <f>VLOOKUP(A174,'RAW MATERIALS'!$B$4:$I$206,2,FALSE)</f>
        <v>#REF!</v>
      </c>
      <c r="G174" s="100" t="e">
        <f t="shared" si="10"/>
        <v>#REF!</v>
      </c>
      <c r="H174" s="101" t="e">
        <f>'RAW MATERIALS'!#REF!</f>
        <v>#REF!</v>
      </c>
      <c r="I174" s="101" t="e">
        <f t="shared" si="11"/>
        <v>#REF!</v>
      </c>
      <c r="J174" s="137" t="e">
        <f>VLOOKUP(A174,'RAW MATERIALS'!$B$4:$I$206,3,FALSE)*B174</f>
        <v>#REF!</v>
      </c>
    </row>
    <row r="175" spans="1:10" ht="15" customHeight="1">
      <c r="A175" s="97" t="e">
        <f>'RAW MATERIALS'!#REF!</f>
        <v>#REF!</v>
      </c>
      <c r="B175" s="98" t="e">
        <f t="shared" si="8"/>
        <v>#REF!</v>
      </c>
      <c r="C175" s="99" t="e">
        <f>SUMPRODUCT(('Materials bought'!$A$4:$A$4121='Buy list'!A175)*('Materials bought'!$B$4:$B$4121))-SUMPRODUCT(('Materials used'!$A$4:$A$4296='Buy list'!A175)*('Materials used'!$B$4:$B$4296))</f>
        <v>#REF!</v>
      </c>
      <c r="D175" s="99" t="e">
        <f>SUMPRODUCT((Orders!$A$4:$A$3960='Buy list'!$A175)*(Orders!$D$4:$D$3960))</f>
        <v>#REF!</v>
      </c>
      <c r="E175" s="99" t="e">
        <f t="shared" si="9"/>
        <v>#REF!</v>
      </c>
      <c r="F175" s="100" t="e">
        <f>VLOOKUP(A175,'RAW MATERIALS'!$B$4:$I$206,2,FALSE)</f>
        <v>#REF!</v>
      </c>
      <c r="G175" s="100" t="e">
        <f t="shared" si="10"/>
        <v>#REF!</v>
      </c>
      <c r="H175" s="101" t="e">
        <f>'RAW MATERIALS'!#REF!</f>
        <v>#REF!</v>
      </c>
      <c r="I175" s="101" t="e">
        <f t="shared" si="11"/>
        <v>#REF!</v>
      </c>
      <c r="J175" s="137" t="e">
        <f>VLOOKUP(A175,'RAW MATERIALS'!$B$4:$I$206,3,FALSE)*B175</f>
        <v>#REF!</v>
      </c>
    </row>
    <row r="176" spans="1:10" ht="15" customHeight="1">
      <c r="A176" s="97" t="e">
        <f>'RAW MATERIALS'!#REF!</f>
        <v>#REF!</v>
      </c>
      <c r="B176" s="98" t="e">
        <f t="shared" si="8"/>
        <v>#REF!</v>
      </c>
      <c r="C176" s="99" t="e">
        <f>SUMPRODUCT(('Materials bought'!$A$4:$A$4121='Buy list'!A176)*('Materials bought'!$B$4:$B$4121))-SUMPRODUCT(('Materials used'!$A$4:$A$4296='Buy list'!A176)*('Materials used'!$B$4:$B$4296))</f>
        <v>#REF!</v>
      </c>
      <c r="D176" s="99" t="e">
        <f>SUMPRODUCT((Orders!$A$4:$A$3960='Buy list'!$A176)*(Orders!$D$4:$D$3960))</f>
        <v>#REF!</v>
      </c>
      <c r="E176" s="99" t="e">
        <f t="shared" si="9"/>
        <v>#REF!</v>
      </c>
      <c r="F176" s="100" t="e">
        <f>VLOOKUP(A176,'RAW MATERIALS'!$B$4:$I$206,2,FALSE)</f>
        <v>#REF!</v>
      </c>
      <c r="G176" s="100" t="e">
        <f t="shared" si="10"/>
        <v>#REF!</v>
      </c>
      <c r="H176" s="101" t="e">
        <f>'RAW MATERIALS'!#REF!</f>
        <v>#REF!</v>
      </c>
      <c r="I176" s="101" t="e">
        <f t="shared" si="11"/>
        <v>#REF!</v>
      </c>
      <c r="J176" s="137" t="e">
        <f>VLOOKUP(A176,'RAW MATERIALS'!$B$4:$I$206,3,FALSE)*B176</f>
        <v>#REF!</v>
      </c>
    </row>
    <row r="177" spans="1:10" ht="15" customHeight="1">
      <c r="A177" s="97" t="e">
        <f>'RAW MATERIALS'!#REF!</f>
        <v>#REF!</v>
      </c>
      <c r="B177" s="98" t="e">
        <f t="shared" si="8"/>
        <v>#REF!</v>
      </c>
      <c r="C177" s="99" t="e">
        <f>SUMPRODUCT(('Materials bought'!$A$4:$A$4121='Buy list'!A177)*('Materials bought'!$B$4:$B$4121))-SUMPRODUCT(('Materials used'!$A$4:$A$4296='Buy list'!A177)*('Materials used'!$B$4:$B$4296))</f>
        <v>#REF!</v>
      </c>
      <c r="D177" s="99" t="e">
        <f>SUMPRODUCT((Orders!$A$4:$A$3960='Buy list'!$A177)*(Orders!$D$4:$D$3960))</f>
        <v>#REF!</v>
      </c>
      <c r="E177" s="99" t="e">
        <f t="shared" si="9"/>
        <v>#REF!</v>
      </c>
      <c r="F177" s="100" t="e">
        <f>VLOOKUP(A177,'RAW MATERIALS'!$B$4:$I$206,2,FALSE)</f>
        <v>#REF!</v>
      </c>
      <c r="G177" s="100" t="e">
        <f t="shared" si="10"/>
        <v>#REF!</v>
      </c>
      <c r="H177" s="101" t="e">
        <f>'RAW MATERIALS'!#REF!</f>
        <v>#REF!</v>
      </c>
      <c r="I177" s="101" t="e">
        <f t="shared" si="11"/>
        <v>#REF!</v>
      </c>
      <c r="J177" s="137" t="e">
        <f>VLOOKUP(A177,'RAW MATERIALS'!$B$4:$I$206,3,FALSE)*B177</f>
        <v>#REF!</v>
      </c>
    </row>
    <row r="178" spans="1:10" ht="15" customHeight="1">
      <c r="A178" s="97" t="e">
        <f>'RAW MATERIALS'!#REF!</f>
        <v>#REF!</v>
      </c>
      <c r="B178" s="98" t="e">
        <f t="shared" si="8"/>
        <v>#REF!</v>
      </c>
      <c r="C178" s="99" t="e">
        <f>SUMPRODUCT(('Materials bought'!$A$4:$A$4121='Buy list'!A178)*('Materials bought'!$B$4:$B$4121))-SUMPRODUCT(('Materials used'!$A$4:$A$4296='Buy list'!A178)*('Materials used'!$B$4:$B$4296))</f>
        <v>#REF!</v>
      </c>
      <c r="D178" s="99" t="e">
        <f>SUMPRODUCT((Orders!$A$4:$A$3960='Buy list'!$A178)*(Orders!$D$4:$D$3960))</f>
        <v>#REF!</v>
      </c>
      <c r="E178" s="99" t="e">
        <f t="shared" si="9"/>
        <v>#REF!</v>
      </c>
      <c r="F178" s="100" t="e">
        <f>VLOOKUP(A178,'RAW MATERIALS'!$B$4:$I$206,2,FALSE)</f>
        <v>#REF!</v>
      </c>
      <c r="G178" s="100" t="e">
        <f t="shared" si="10"/>
        <v>#REF!</v>
      </c>
      <c r="H178" s="101" t="e">
        <f>'RAW MATERIALS'!#REF!</f>
        <v>#REF!</v>
      </c>
      <c r="I178" s="101" t="e">
        <f t="shared" si="11"/>
        <v>#REF!</v>
      </c>
      <c r="J178" s="137" t="e">
        <f>VLOOKUP(A178,'RAW MATERIALS'!$B$4:$I$206,3,FALSE)*B178</f>
        <v>#REF!</v>
      </c>
    </row>
    <row r="179" spans="1:10" ht="15" customHeight="1">
      <c r="A179" s="97" t="e">
        <f>'RAW MATERIALS'!#REF!</f>
        <v>#REF!</v>
      </c>
      <c r="B179" s="98" t="e">
        <f t="shared" si="8"/>
        <v>#REF!</v>
      </c>
      <c r="C179" s="99" t="e">
        <f>SUMPRODUCT(('Materials bought'!$A$4:$A$4121='Buy list'!A179)*('Materials bought'!$B$4:$B$4121))-SUMPRODUCT(('Materials used'!$A$4:$A$4296='Buy list'!A179)*('Materials used'!$B$4:$B$4296))</f>
        <v>#REF!</v>
      </c>
      <c r="D179" s="99" t="e">
        <f>SUMPRODUCT((Orders!$A$4:$A$3960='Buy list'!$A179)*(Orders!$D$4:$D$3960))</f>
        <v>#REF!</v>
      </c>
      <c r="E179" s="99" t="e">
        <f t="shared" si="9"/>
        <v>#REF!</v>
      </c>
      <c r="F179" s="100" t="e">
        <f>VLOOKUP(A179,'RAW MATERIALS'!$B$4:$I$206,2,FALSE)</f>
        <v>#REF!</v>
      </c>
      <c r="G179" s="100" t="e">
        <f t="shared" si="10"/>
        <v>#REF!</v>
      </c>
      <c r="H179" s="101" t="e">
        <f>'RAW MATERIALS'!#REF!</f>
        <v>#REF!</v>
      </c>
      <c r="I179" s="101" t="e">
        <f t="shared" si="11"/>
        <v>#REF!</v>
      </c>
      <c r="J179" s="137" t="e">
        <f>VLOOKUP(A179,'RAW MATERIALS'!$B$4:$I$206,3,FALSE)*B179</f>
        <v>#REF!</v>
      </c>
    </row>
    <row r="180" spans="1:10" ht="15" customHeight="1">
      <c r="A180" s="97" t="e">
        <f>'RAW MATERIALS'!#REF!</f>
        <v>#REF!</v>
      </c>
      <c r="B180" s="98" t="e">
        <f t="shared" si="8"/>
        <v>#REF!</v>
      </c>
      <c r="C180" s="99" t="e">
        <f>SUMPRODUCT(('Materials bought'!$A$4:$A$4121='Buy list'!A180)*('Materials bought'!$B$4:$B$4121))-SUMPRODUCT(('Materials used'!$A$4:$A$4296='Buy list'!A180)*('Materials used'!$B$4:$B$4296))</f>
        <v>#REF!</v>
      </c>
      <c r="D180" s="99" t="e">
        <f>SUMPRODUCT((Orders!$A$4:$A$3960='Buy list'!$A180)*(Orders!$D$4:$D$3960))</f>
        <v>#REF!</v>
      </c>
      <c r="E180" s="99" t="e">
        <f t="shared" si="9"/>
        <v>#REF!</v>
      </c>
      <c r="F180" s="100" t="e">
        <f>VLOOKUP(A180,'RAW MATERIALS'!$B$4:$I$206,2,FALSE)</f>
        <v>#REF!</v>
      </c>
      <c r="G180" s="100" t="e">
        <f t="shared" si="10"/>
        <v>#REF!</v>
      </c>
      <c r="H180" s="101" t="e">
        <f>'RAW MATERIALS'!#REF!</f>
        <v>#REF!</v>
      </c>
      <c r="I180" s="101" t="e">
        <f t="shared" si="11"/>
        <v>#REF!</v>
      </c>
      <c r="J180" s="137" t="e">
        <f>VLOOKUP(A180,'RAW MATERIALS'!$B$4:$I$206,3,FALSE)*B180</f>
        <v>#REF!</v>
      </c>
    </row>
    <row r="181" spans="1:10" ht="15" customHeight="1">
      <c r="A181" s="97" t="e">
        <f>'RAW MATERIALS'!#REF!</f>
        <v>#REF!</v>
      </c>
      <c r="B181" s="98" t="e">
        <f t="shared" si="8"/>
        <v>#REF!</v>
      </c>
      <c r="C181" s="99" t="e">
        <f>SUMPRODUCT(('Materials bought'!$A$4:$A$4121='Buy list'!A181)*('Materials bought'!$B$4:$B$4121))-SUMPRODUCT(('Materials used'!$A$4:$A$4296='Buy list'!A181)*('Materials used'!$B$4:$B$4296))</f>
        <v>#REF!</v>
      </c>
      <c r="D181" s="99" t="e">
        <f>SUMPRODUCT((Orders!$A$4:$A$3960='Buy list'!$A181)*(Orders!$D$4:$D$3960))</f>
        <v>#REF!</v>
      </c>
      <c r="E181" s="99" t="e">
        <f t="shared" si="9"/>
        <v>#REF!</v>
      </c>
      <c r="F181" s="100" t="e">
        <f>VLOOKUP(A181,'RAW MATERIALS'!$B$4:$I$206,2,FALSE)</f>
        <v>#REF!</v>
      </c>
      <c r="G181" s="100" t="e">
        <f t="shared" si="10"/>
        <v>#REF!</v>
      </c>
      <c r="H181" s="101" t="e">
        <f>'RAW MATERIALS'!#REF!</f>
        <v>#REF!</v>
      </c>
      <c r="I181" s="101" t="e">
        <f t="shared" si="11"/>
        <v>#REF!</v>
      </c>
      <c r="J181" s="137" t="e">
        <f>VLOOKUP(A181,'RAW MATERIALS'!$B$4:$I$206,3,FALSE)*B181</f>
        <v>#REF!</v>
      </c>
    </row>
    <row r="182" spans="1:10" ht="15" customHeight="1">
      <c r="A182" s="97" t="e">
        <f>'RAW MATERIALS'!#REF!</f>
        <v>#REF!</v>
      </c>
      <c r="B182" s="98" t="e">
        <f t="shared" si="8"/>
        <v>#REF!</v>
      </c>
      <c r="C182" s="99" t="e">
        <f>SUMPRODUCT(('Materials bought'!$A$4:$A$4121='Buy list'!A182)*('Materials bought'!$B$4:$B$4121))-SUMPRODUCT(('Materials used'!$A$4:$A$4296='Buy list'!A182)*('Materials used'!$B$4:$B$4296))</f>
        <v>#REF!</v>
      </c>
      <c r="D182" s="99" t="e">
        <f>SUMPRODUCT((Orders!$A$4:$A$3960='Buy list'!$A182)*(Orders!$D$4:$D$3960))</f>
        <v>#REF!</v>
      </c>
      <c r="E182" s="99" t="e">
        <f t="shared" si="9"/>
        <v>#REF!</v>
      </c>
      <c r="F182" s="100" t="e">
        <f>VLOOKUP(A182,'RAW MATERIALS'!$B$4:$I$206,2,FALSE)</f>
        <v>#REF!</v>
      </c>
      <c r="G182" s="100" t="e">
        <f t="shared" si="10"/>
        <v>#REF!</v>
      </c>
      <c r="H182" s="101" t="e">
        <f>'RAW MATERIALS'!#REF!</f>
        <v>#REF!</v>
      </c>
      <c r="I182" s="101" t="e">
        <f t="shared" si="11"/>
        <v>#REF!</v>
      </c>
      <c r="J182" s="137" t="e">
        <f>VLOOKUP(A182,'RAW MATERIALS'!$B$4:$I$206,3,FALSE)*B182</f>
        <v>#REF!</v>
      </c>
    </row>
    <row r="183" spans="1:10" ht="15" customHeight="1">
      <c r="A183" s="97" t="e">
        <f>'RAW MATERIALS'!#REF!</f>
        <v>#REF!</v>
      </c>
      <c r="B183" s="98" t="e">
        <f t="shared" si="8"/>
        <v>#REF!</v>
      </c>
      <c r="C183" s="99" t="e">
        <f>SUMPRODUCT(('Materials bought'!$A$4:$A$4121='Buy list'!A183)*('Materials bought'!$B$4:$B$4121))-SUMPRODUCT(('Materials used'!$A$4:$A$4296='Buy list'!A183)*('Materials used'!$B$4:$B$4296))</f>
        <v>#REF!</v>
      </c>
      <c r="D183" s="99" t="e">
        <f>SUMPRODUCT((Orders!$A$4:$A$3960='Buy list'!$A183)*(Orders!$D$4:$D$3960))</f>
        <v>#REF!</v>
      </c>
      <c r="E183" s="99" t="e">
        <f t="shared" si="9"/>
        <v>#REF!</v>
      </c>
      <c r="F183" s="100" t="e">
        <f>VLOOKUP(A183,'RAW MATERIALS'!$B$4:$I$206,2,FALSE)</f>
        <v>#REF!</v>
      </c>
      <c r="G183" s="100" t="e">
        <f t="shared" si="10"/>
        <v>#REF!</v>
      </c>
      <c r="H183" s="101" t="e">
        <f>'RAW MATERIALS'!#REF!</f>
        <v>#REF!</v>
      </c>
      <c r="I183" s="101" t="e">
        <f t="shared" si="11"/>
        <v>#REF!</v>
      </c>
      <c r="J183" s="137" t="e">
        <f>VLOOKUP(A183,'RAW MATERIALS'!$B$4:$I$206,3,FALSE)*B183</f>
        <v>#REF!</v>
      </c>
    </row>
    <row r="184" spans="1:10" ht="15" customHeight="1">
      <c r="A184" s="97" t="e">
        <f>'RAW MATERIALS'!#REF!</f>
        <v>#REF!</v>
      </c>
      <c r="B184" s="98" t="e">
        <f t="shared" si="8"/>
        <v>#REF!</v>
      </c>
      <c r="C184" s="99" t="e">
        <f>SUMPRODUCT(('Materials bought'!$A$4:$A$4121='Buy list'!A184)*('Materials bought'!$B$4:$B$4121))-SUMPRODUCT(('Materials used'!$A$4:$A$4296='Buy list'!A184)*('Materials used'!$B$4:$B$4296))</f>
        <v>#REF!</v>
      </c>
      <c r="D184" s="99" t="e">
        <f>SUMPRODUCT((Orders!$A$4:$A$3960='Buy list'!$A184)*(Orders!$D$4:$D$3960))</f>
        <v>#REF!</v>
      </c>
      <c r="E184" s="99" t="e">
        <f t="shared" si="9"/>
        <v>#REF!</v>
      </c>
      <c r="F184" s="100" t="e">
        <f>VLOOKUP(A184,'RAW MATERIALS'!$B$4:$I$206,2,FALSE)</f>
        <v>#REF!</v>
      </c>
      <c r="G184" s="100" t="e">
        <f t="shared" si="10"/>
        <v>#REF!</v>
      </c>
      <c r="H184" s="101" t="e">
        <f>'RAW MATERIALS'!#REF!</f>
        <v>#REF!</v>
      </c>
      <c r="I184" s="101" t="e">
        <f t="shared" si="11"/>
        <v>#REF!</v>
      </c>
      <c r="J184" s="137" t="e">
        <f>VLOOKUP(A184,'RAW MATERIALS'!$B$4:$I$206,3,FALSE)*B184</f>
        <v>#REF!</v>
      </c>
    </row>
    <row r="185" spans="1:10" ht="15" customHeight="1">
      <c r="A185" s="97" t="e">
        <f>'RAW MATERIALS'!#REF!</f>
        <v>#REF!</v>
      </c>
      <c r="B185" s="98" t="e">
        <f t="shared" si="8"/>
        <v>#REF!</v>
      </c>
      <c r="C185" s="99" t="e">
        <f>SUMPRODUCT(('Materials bought'!$A$4:$A$4121='Buy list'!A185)*('Materials bought'!$B$4:$B$4121))-SUMPRODUCT(('Materials used'!$A$4:$A$4296='Buy list'!A185)*('Materials used'!$B$4:$B$4296))</f>
        <v>#REF!</v>
      </c>
      <c r="D185" s="99" t="e">
        <f>SUMPRODUCT((Orders!$A$4:$A$3960='Buy list'!$A185)*(Orders!$D$4:$D$3960))</f>
        <v>#REF!</v>
      </c>
      <c r="E185" s="99" t="e">
        <f t="shared" si="9"/>
        <v>#REF!</v>
      </c>
      <c r="F185" s="100" t="e">
        <f>VLOOKUP(A185,'RAW MATERIALS'!$B$4:$I$206,2,FALSE)</f>
        <v>#REF!</v>
      </c>
      <c r="G185" s="100" t="e">
        <f t="shared" si="10"/>
        <v>#REF!</v>
      </c>
      <c r="H185" s="101" t="e">
        <f>'RAW MATERIALS'!#REF!</f>
        <v>#REF!</v>
      </c>
      <c r="I185" s="101" t="e">
        <f t="shared" si="11"/>
        <v>#REF!</v>
      </c>
      <c r="J185" s="137" t="e">
        <f>VLOOKUP(A185,'RAW MATERIALS'!$B$4:$I$206,3,FALSE)*B185</f>
        <v>#REF!</v>
      </c>
    </row>
    <row r="186" spans="1:10" ht="15" customHeight="1">
      <c r="A186" s="97" t="e">
        <f>'RAW MATERIALS'!#REF!</f>
        <v>#REF!</v>
      </c>
      <c r="B186" s="98" t="e">
        <f t="shared" si="8"/>
        <v>#REF!</v>
      </c>
      <c r="C186" s="99" t="e">
        <f>SUMPRODUCT(('Materials bought'!$A$4:$A$4121='Buy list'!A186)*('Materials bought'!$B$4:$B$4121))-SUMPRODUCT(('Materials used'!$A$4:$A$4296='Buy list'!A186)*('Materials used'!$B$4:$B$4296))</f>
        <v>#REF!</v>
      </c>
      <c r="D186" s="99" t="e">
        <f>SUMPRODUCT((Orders!$A$4:$A$3960='Buy list'!$A186)*(Orders!$D$4:$D$3960))</f>
        <v>#REF!</v>
      </c>
      <c r="E186" s="99" t="e">
        <f t="shared" si="9"/>
        <v>#REF!</v>
      </c>
      <c r="F186" s="100" t="e">
        <f>VLOOKUP(A186,'RAW MATERIALS'!$B$4:$I$206,2,FALSE)</f>
        <v>#REF!</v>
      </c>
      <c r="G186" s="100" t="e">
        <f t="shared" si="10"/>
        <v>#REF!</v>
      </c>
      <c r="H186" s="101" t="e">
        <f>'RAW MATERIALS'!#REF!</f>
        <v>#REF!</v>
      </c>
      <c r="I186" s="101" t="e">
        <f t="shared" si="11"/>
        <v>#REF!</v>
      </c>
      <c r="J186" s="137" t="e">
        <f>VLOOKUP(A186,'RAW MATERIALS'!$B$4:$I$206,3,FALSE)*B186</f>
        <v>#REF!</v>
      </c>
    </row>
    <row r="187" spans="1:10" ht="15" customHeight="1">
      <c r="A187" s="97" t="e">
        <f>'RAW MATERIALS'!#REF!</f>
        <v>#REF!</v>
      </c>
      <c r="B187" s="98" t="e">
        <f t="shared" si="8"/>
        <v>#REF!</v>
      </c>
      <c r="C187" s="99" t="e">
        <f>SUMPRODUCT(('Materials bought'!$A$4:$A$4121='Buy list'!A187)*('Materials bought'!$B$4:$B$4121))-SUMPRODUCT(('Materials used'!$A$4:$A$4296='Buy list'!A187)*('Materials used'!$B$4:$B$4296))</f>
        <v>#REF!</v>
      </c>
      <c r="D187" s="99" t="e">
        <f>SUMPRODUCT((Orders!$A$4:$A$3960='Buy list'!$A187)*(Orders!$D$4:$D$3960))</f>
        <v>#REF!</v>
      </c>
      <c r="E187" s="99" t="e">
        <f t="shared" si="9"/>
        <v>#REF!</v>
      </c>
      <c r="F187" s="100" t="e">
        <f>VLOOKUP(A187,'RAW MATERIALS'!$B$4:$I$206,2,FALSE)</f>
        <v>#REF!</v>
      </c>
      <c r="G187" s="100" t="e">
        <f t="shared" si="10"/>
        <v>#REF!</v>
      </c>
      <c r="H187" s="101" t="e">
        <f>'RAW MATERIALS'!#REF!</f>
        <v>#REF!</v>
      </c>
      <c r="I187" s="101" t="e">
        <f t="shared" si="11"/>
        <v>#REF!</v>
      </c>
      <c r="J187" s="137" t="e">
        <f>VLOOKUP(A187,'RAW MATERIALS'!$B$4:$I$206,3,FALSE)*B187</f>
        <v>#REF!</v>
      </c>
    </row>
    <row r="188" spans="1:10" ht="15" customHeight="1">
      <c r="A188" s="97" t="e">
        <f>'RAW MATERIALS'!#REF!</f>
        <v>#REF!</v>
      </c>
      <c r="B188" s="98" t="e">
        <f t="shared" si="8"/>
        <v>#REF!</v>
      </c>
      <c r="C188" s="99" t="e">
        <f>SUMPRODUCT(('Materials bought'!$A$4:$A$4121='Buy list'!A188)*('Materials bought'!$B$4:$B$4121))-SUMPRODUCT(('Materials used'!$A$4:$A$4296='Buy list'!A188)*('Materials used'!$B$4:$B$4296))</f>
        <v>#REF!</v>
      </c>
      <c r="D188" s="99" t="e">
        <f>SUMPRODUCT((Orders!$A$4:$A$3960='Buy list'!$A188)*(Orders!$D$4:$D$3960))</f>
        <v>#REF!</v>
      </c>
      <c r="E188" s="99" t="e">
        <f t="shared" si="9"/>
        <v>#REF!</v>
      </c>
      <c r="F188" s="100" t="e">
        <f>VLOOKUP(A188,'RAW MATERIALS'!$B$4:$I$206,2,FALSE)</f>
        <v>#REF!</v>
      </c>
      <c r="G188" s="100" t="e">
        <f t="shared" si="10"/>
        <v>#REF!</v>
      </c>
      <c r="H188" s="101" t="e">
        <f>'RAW MATERIALS'!#REF!</f>
        <v>#REF!</v>
      </c>
      <c r="I188" s="101" t="e">
        <f t="shared" si="11"/>
        <v>#REF!</v>
      </c>
      <c r="J188" s="137" t="e">
        <f>VLOOKUP(A188,'RAW MATERIALS'!$B$4:$I$206,3,FALSE)*B188</f>
        <v>#REF!</v>
      </c>
    </row>
    <row r="189" spans="1:10" ht="15" customHeight="1">
      <c r="A189" s="97" t="e">
        <f>'RAW MATERIALS'!#REF!</f>
        <v>#REF!</v>
      </c>
      <c r="B189" s="98" t="e">
        <f t="shared" si="8"/>
        <v>#REF!</v>
      </c>
      <c r="C189" s="99" t="e">
        <f>SUMPRODUCT(('Materials bought'!$A$4:$A$4121='Buy list'!A189)*('Materials bought'!$B$4:$B$4121))-SUMPRODUCT(('Materials used'!$A$4:$A$4296='Buy list'!A189)*('Materials used'!$B$4:$B$4296))</f>
        <v>#REF!</v>
      </c>
      <c r="D189" s="99" t="e">
        <f>SUMPRODUCT((Orders!$A$4:$A$3960='Buy list'!$A189)*(Orders!$D$4:$D$3960))</f>
        <v>#REF!</v>
      </c>
      <c r="E189" s="99" t="e">
        <f t="shared" si="9"/>
        <v>#REF!</v>
      </c>
      <c r="F189" s="100" t="e">
        <f>VLOOKUP(A189,'RAW MATERIALS'!$B$4:$I$206,2,FALSE)</f>
        <v>#REF!</v>
      </c>
      <c r="G189" s="100" t="e">
        <f t="shared" si="10"/>
        <v>#REF!</v>
      </c>
      <c r="H189" s="101" t="e">
        <f>'RAW MATERIALS'!#REF!</f>
        <v>#REF!</v>
      </c>
      <c r="I189" s="101" t="e">
        <f t="shared" si="11"/>
        <v>#REF!</v>
      </c>
      <c r="J189" s="137" t="e">
        <f>VLOOKUP(A189,'RAW MATERIALS'!$B$4:$I$206,3,FALSE)*B189</f>
        <v>#REF!</v>
      </c>
    </row>
    <row r="190" spans="1:10" ht="15" customHeight="1">
      <c r="A190" s="97" t="e">
        <f>'RAW MATERIALS'!#REF!</f>
        <v>#REF!</v>
      </c>
      <c r="B190" s="98" t="e">
        <f t="shared" si="8"/>
        <v>#REF!</v>
      </c>
      <c r="C190" s="99" t="e">
        <f>SUMPRODUCT(('Materials bought'!$A$4:$A$4121='Buy list'!A190)*('Materials bought'!$B$4:$B$4121))-SUMPRODUCT(('Materials used'!$A$4:$A$4296='Buy list'!A190)*('Materials used'!$B$4:$B$4296))</f>
        <v>#REF!</v>
      </c>
      <c r="D190" s="99" t="e">
        <f>SUMPRODUCT((Orders!$A$4:$A$3960='Buy list'!$A190)*(Orders!$D$4:$D$3960))</f>
        <v>#REF!</v>
      </c>
      <c r="E190" s="99" t="e">
        <f t="shared" si="9"/>
        <v>#REF!</v>
      </c>
      <c r="F190" s="100" t="e">
        <f>VLOOKUP(A190,'RAW MATERIALS'!$B$4:$I$206,2,FALSE)</f>
        <v>#REF!</v>
      </c>
      <c r="G190" s="100" t="e">
        <f t="shared" si="10"/>
        <v>#REF!</v>
      </c>
      <c r="H190" s="101" t="e">
        <f>'RAW MATERIALS'!#REF!</f>
        <v>#REF!</v>
      </c>
      <c r="I190" s="101" t="e">
        <f t="shared" si="11"/>
        <v>#REF!</v>
      </c>
      <c r="J190" s="137" t="e">
        <f>VLOOKUP(A190,'RAW MATERIALS'!$B$4:$I$206,3,FALSE)*B190</f>
        <v>#REF!</v>
      </c>
    </row>
    <row r="191" spans="1:10" ht="15" customHeight="1">
      <c r="A191" s="97" t="e">
        <f>'RAW MATERIALS'!#REF!</f>
        <v>#REF!</v>
      </c>
      <c r="B191" s="98" t="e">
        <f t="shared" si="8"/>
        <v>#REF!</v>
      </c>
      <c r="C191" s="99" t="e">
        <f>SUMPRODUCT(('Materials bought'!$A$4:$A$4121='Buy list'!A191)*('Materials bought'!$B$4:$B$4121))-SUMPRODUCT(('Materials used'!$A$4:$A$4296='Buy list'!A191)*('Materials used'!$B$4:$B$4296))</f>
        <v>#REF!</v>
      </c>
      <c r="D191" s="99" t="e">
        <f>SUMPRODUCT((Orders!$A$4:$A$3960='Buy list'!$A191)*(Orders!$D$4:$D$3960))</f>
        <v>#REF!</v>
      </c>
      <c r="E191" s="99" t="e">
        <f t="shared" si="9"/>
        <v>#REF!</v>
      </c>
      <c r="F191" s="100" t="e">
        <f>VLOOKUP(A191,'RAW MATERIALS'!$B$4:$I$206,2,FALSE)</f>
        <v>#REF!</v>
      </c>
      <c r="G191" s="100" t="e">
        <f t="shared" si="10"/>
        <v>#REF!</v>
      </c>
      <c r="H191" s="101" t="e">
        <f>'RAW MATERIALS'!#REF!</f>
        <v>#REF!</v>
      </c>
      <c r="I191" s="101" t="e">
        <f t="shared" si="11"/>
        <v>#REF!</v>
      </c>
      <c r="J191" s="137" t="e">
        <f>VLOOKUP(A191,'RAW MATERIALS'!$B$4:$I$206,3,FALSE)*B191</f>
        <v>#REF!</v>
      </c>
    </row>
    <row r="192" spans="1:10" ht="15" customHeight="1">
      <c r="A192" s="97" t="e">
        <f>'RAW MATERIALS'!#REF!</f>
        <v>#REF!</v>
      </c>
      <c r="B192" s="98" t="e">
        <f t="shared" si="8"/>
        <v>#REF!</v>
      </c>
      <c r="C192" s="99" t="e">
        <f>SUMPRODUCT(('Materials bought'!$A$4:$A$4121='Buy list'!A192)*('Materials bought'!$B$4:$B$4121))-SUMPRODUCT(('Materials used'!$A$4:$A$4296='Buy list'!A192)*('Materials used'!$B$4:$B$4296))</f>
        <v>#REF!</v>
      </c>
      <c r="D192" s="99" t="e">
        <f>SUMPRODUCT((Orders!$A$4:$A$3960='Buy list'!$A192)*(Orders!$D$4:$D$3960))</f>
        <v>#REF!</v>
      </c>
      <c r="E192" s="99" t="e">
        <f t="shared" si="9"/>
        <v>#REF!</v>
      </c>
      <c r="F192" s="100" t="e">
        <f>VLOOKUP(A192,'RAW MATERIALS'!$B$4:$I$206,2,FALSE)</f>
        <v>#REF!</v>
      </c>
      <c r="G192" s="100" t="e">
        <f t="shared" si="10"/>
        <v>#REF!</v>
      </c>
      <c r="H192" s="101" t="e">
        <f>'RAW MATERIALS'!#REF!</f>
        <v>#REF!</v>
      </c>
      <c r="I192" s="101" t="e">
        <f t="shared" si="11"/>
        <v>#REF!</v>
      </c>
      <c r="J192" s="137" t="e">
        <f>VLOOKUP(A192,'RAW MATERIALS'!$B$4:$I$206,3,FALSE)*B192</f>
        <v>#REF!</v>
      </c>
    </row>
    <row r="193" spans="1:12" ht="15" customHeight="1">
      <c r="A193" s="97" t="e">
        <f>'RAW MATERIALS'!#REF!</f>
        <v>#REF!</v>
      </c>
      <c r="B193" s="98" t="e">
        <f t="shared" si="8"/>
        <v>#REF!</v>
      </c>
      <c r="C193" s="99" t="e">
        <f>SUMPRODUCT(('Materials bought'!$A$4:$A$4121='Buy list'!A193)*('Materials bought'!$B$4:$B$4121))-SUMPRODUCT(('Materials used'!$A$4:$A$4296='Buy list'!A193)*('Materials used'!$B$4:$B$4296))</f>
        <v>#REF!</v>
      </c>
      <c r="D193" s="99" t="e">
        <f>SUMPRODUCT((Orders!$A$4:$A$3960='Buy list'!$A193)*(Orders!$D$4:$D$3960))</f>
        <v>#REF!</v>
      </c>
      <c r="E193" s="99" t="e">
        <f t="shared" si="9"/>
        <v>#REF!</v>
      </c>
      <c r="F193" s="100" t="e">
        <f>VLOOKUP(A193,'RAW MATERIALS'!$B$4:$I$206,2,FALSE)</f>
        <v>#REF!</v>
      </c>
      <c r="G193" s="100" t="e">
        <f t="shared" si="10"/>
        <v>#REF!</v>
      </c>
      <c r="H193" s="101" t="e">
        <f>'RAW MATERIALS'!#REF!</f>
        <v>#REF!</v>
      </c>
      <c r="I193" s="101" t="e">
        <f t="shared" si="11"/>
        <v>#REF!</v>
      </c>
      <c r="J193" s="137" t="e">
        <f>VLOOKUP(A193,'RAW MATERIALS'!$B$4:$I$206,3,FALSE)*B193</f>
        <v>#REF!</v>
      </c>
    </row>
    <row r="194" spans="1:12" ht="15" customHeight="1">
      <c r="A194" s="97" t="e">
        <f>'RAW MATERIALS'!#REF!</f>
        <v>#REF!</v>
      </c>
      <c r="B194" s="98" t="e">
        <f t="shared" si="8"/>
        <v>#REF!</v>
      </c>
      <c r="C194" s="99" t="e">
        <f>SUMPRODUCT(('Materials bought'!$A$4:$A$4121='Buy list'!A194)*('Materials bought'!$B$4:$B$4121))-SUMPRODUCT(('Materials used'!$A$4:$A$4296='Buy list'!A194)*('Materials used'!$B$4:$B$4296))</f>
        <v>#REF!</v>
      </c>
      <c r="D194" s="99" t="e">
        <f>SUMPRODUCT((Orders!$A$4:$A$3960='Buy list'!$A194)*(Orders!$D$4:$D$3960))</f>
        <v>#REF!</v>
      </c>
      <c r="E194" s="99" t="e">
        <f t="shared" si="9"/>
        <v>#REF!</v>
      </c>
      <c r="F194" s="100" t="e">
        <f>VLOOKUP(A194,'RAW MATERIALS'!$B$4:$I$206,2,FALSE)</f>
        <v>#REF!</v>
      </c>
      <c r="G194" s="100" t="e">
        <f t="shared" si="10"/>
        <v>#REF!</v>
      </c>
      <c r="H194" s="101" t="e">
        <f>'RAW MATERIALS'!#REF!</f>
        <v>#REF!</v>
      </c>
      <c r="I194" s="101" t="e">
        <f t="shared" si="11"/>
        <v>#REF!</v>
      </c>
      <c r="J194" s="137" t="e">
        <f>VLOOKUP(A194,'RAW MATERIALS'!$B$4:$I$206,3,FALSE)*B194</f>
        <v>#REF!</v>
      </c>
    </row>
    <row r="195" spans="1:12" ht="15" customHeight="1">
      <c r="A195" s="97" t="e">
        <f>'RAW MATERIALS'!#REF!</f>
        <v>#REF!</v>
      </c>
      <c r="B195" s="98" t="e">
        <f t="shared" si="8"/>
        <v>#REF!</v>
      </c>
      <c r="C195" s="99" t="e">
        <f>SUMPRODUCT(('Materials bought'!$A$4:$A$4121='Buy list'!A195)*('Materials bought'!$B$4:$B$4121))-SUMPRODUCT(('Materials used'!$A$4:$A$4296='Buy list'!A195)*('Materials used'!$B$4:$B$4296))</f>
        <v>#REF!</v>
      </c>
      <c r="D195" s="99" t="e">
        <f>SUMPRODUCT((Orders!$A$4:$A$3960='Buy list'!$A195)*(Orders!$D$4:$D$3960))</f>
        <v>#REF!</v>
      </c>
      <c r="E195" s="99" t="e">
        <f t="shared" si="9"/>
        <v>#REF!</v>
      </c>
      <c r="F195" s="100" t="e">
        <f>VLOOKUP(A195,'RAW MATERIALS'!$B$4:$I$206,2,FALSE)</f>
        <v>#REF!</v>
      </c>
      <c r="G195" s="100" t="e">
        <f t="shared" si="10"/>
        <v>#REF!</v>
      </c>
      <c r="H195" s="101" t="e">
        <f>'RAW MATERIALS'!#REF!</f>
        <v>#REF!</v>
      </c>
      <c r="I195" s="101" t="e">
        <f t="shared" si="11"/>
        <v>#REF!</v>
      </c>
      <c r="J195" s="137" t="e">
        <f>VLOOKUP(A195,'RAW MATERIALS'!$B$4:$I$206,3,FALSE)*B195</f>
        <v>#REF!</v>
      </c>
    </row>
    <row r="196" spans="1:12" ht="15" customHeight="1">
      <c r="A196" s="97" t="e">
        <f>'RAW MATERIALS'!#REF!</f>
        <v>#REF!</v>
      </c>
      <c r="B196" s="98" t="e">
        <f t="shared" si="8"/>
        <v>#REF!</v>
      </c>
      <c r="C196" s="99" t="e">
        <f>SUMPRODUCT(('Materials bought'!$A$4:$A$4121='Buy list'!A196)*('Materials bought'!$B$4:$B$4121))-SUMPRODUCT(('Materials used'!$A$4:$A$4296='Buy list'!A196)*('Materials used'!$B$4:$B$4296))</f>
        <v>#REF!</v>
      </c>
      <c r="D196" s="99" t="e">
        <f>SUMPRODUCT((Orders!$A$4:$A$3960='Buy list'!$A196)*(Orders!$D$4:$D$3960))</f>
        <v>#REF!</v>
      </c>
      <c r="E196" s="99" t="e">
        <f t="shared" si="9"/>
        <v>#REF!</v>
      </c>
      <c r="F196" s="100" t="e">
        <f>VLOOKUP(A196,'RAW MATERIALS'!$B$4:$I$206,2,FALSE)</f>
        <v>#REF!</v>
      </c>
      <c r="G196" s="100" t="e">
        <f t="shared" si="10"/>
        <v>#REF!</v>
      </c>
      <c r="H196" s="101" t="e">
        <f>'RAW MATERIALS'!#REF!</f>
        <v>#REF!</v>
      </c>
      <c r="I196" s="101" t="e">
        <f t="shared" si="11"/>
        <v>#REF!</v>
      </c>
      <c r="J196" s="137" t="e">
        <f>VLOOKUP(A196,'RAW MATERIALS'!$B$4:$I$206,3,FALSE)*B196</f>
        <v>#REF!</v>
      </c>
      <c r="L196" s="102"/>
    </row>
    <row r="197" spans="1:12" ht="15" customHeight="1">
      <c r="A197" s="97" t="e">
        <f>'RAW MATERIALS'!#REF!</f>
        <v>#REF!</v>
      </c>
      <c r="B197" s="98" t="e">
        <f t="shared" ref="B197:B221" si="12">E197+G197</f>
        <v>#REF!</v>
      </c>
      <c r="C197" s="99" t="e">
        <f>SUMPRODUCT(('Materials bought'!$A$4:$A$4121='Buy list'!A197)*('Materials bought'!$B$4:$B$4121))-SUMPRODUCT(('Materials used'!$A$4:$A$4296='Buy list'!A197)*('Materials used'!$B$4:$B$4296))</f>
        <v>#REF!</v>
      </c>
      <c r="D197" s="99" t="e">
        <f>SUMPRODUCT((Orders!$A$4:$A$3960='Buy list'!$A197)*(Orders!$D$4:$D$3960))</f>
        <v>#REF!</v>
      </c>
      <c r="E197" s="99" t="e">
        <f t="shared" ref="E197:E260" si="13">IF(C197-D197&lt;0,D197-C197,0)</f>
        <v>#REF!</v>
      </c>
      <c r="F197" s="100" t="e">
        <f>VLOOKUP(A197,'RAW MATERIALS'!$B$4:$I$206,2,FALSE)</f>
        <v>#REF!</v>
      </c>
      <c r="G197" s="100" t="e">
        <f t="shared" ref="G197:G260" si="14">IF(C197-D197&lt;=F197,2*F197,0)</f>
        <v>#REF!</v>
      </c>
      <c r="H197" s="101" t="e">
        <f>'RAW MATERIALS'!#REF!</f>
        <v>#REF!</v>
      </c>
      <c r="I197" s="101" t="e">
        <f t="shared" ref="I197:I260" si="15">IF(B197&gt;0,"yes","no")</f>
        <v>#REF!</v>
      </c>
      <c r="J197" s="137" t="e">
        <f>VLOOKUP(A197,'RAW MATERIALS'!$B$4:$I$206,3,FALSE)*B197</f>
        <v>#REF!</v>
      </c>
    </row>
    <row r="198" spans="1:12" ht="15" customHeight="1">
      <c r="A198" s="97" t="e">
        <f>'RAW MATERIALS'!#REF!</f>
        <v>#REF!</v>
      </c>
      <c r="B198" s="98" t="e">
        <f t="shared" si="12"/>
        <v>#REF!</v>
      </c>
      <c r="C198" s="99" t="e">
        <f>SUMPRODUCT(('Materials bought'!$A$4:$A$4121='Buy list'!A198)*('Materials bought'!$B$4:$B$4121))-SUMPRODUCT(('Materials used'!$A$4:$A$4296='Buy list'!A198)*('Materials used'!$B$4:$B$4296))</f>
        <v>#REF!</v>
      </c>
      <c r="D198" s="99" t="e">
        <f>SUMPRODUCT((Orders!$A$4:$A$3960='Buy list'!$A199)*(Orders!$D$4:$D$3960))</f>
        <v>#REF!</v>
      </c>
      <c r="E198" s="99" t="e">
        <f t="shared" si="13"/>
        <v>#REF!</v>
      </c>
      <c r="F198" s="100" t="e">
        <f>VLOOKUP(A198,'RAW MATERIALS'!$B$4:$I$206,2,FALSE)</f>
        <v>#REF!</v>
      </c>
      <c r="G198" s="100" t="e">
        <f t="shared" si="14"/>
        <v>#REF!</v>
      </c>
      <c r="H198" s="101" t="e">
        <f>'RAW MATERIALS'!#REF!</f>
        <v>#REF!</v>
      </c>
      <c r="I198" s="101" t="e">
        <f t="shared" si="15"/>
        <v>#REF!</v>
      </c>
      <c r="J198" s="137" t="e">
        <f>VLOOKUP(A198,'RAW MATERIALS'!$B$4:$I$206,3,FALSE)*B198</f>
        <v>#REF!</v>
      </c>
    </row>
    <row r="199" spans="1:12" ht="15" customHeight="1">
      <c r="A199" s="97" t="e">
        <f>'RAW MATERIALS'!#REF!</f>
        <v>#REF!</v>
      </c>
      <c r="B199" s="98" t="e">
        <f t="shared" si="12"/>
        <v>#REF!</v>
      </c>
      <c r="C199" s="99" t="e">
        <f>SUMPRODUCT(('Materials bought'!$A$4:$A$4121='Buy list'!A199)*('Materials bought'!$B$4:$B$4121))-SUMPRODUCT(('Materials used'!$A$4:$A$4296='Buy list'!A199)*('Materials used'!$B$4:$B$4296))</f>
        <v>#REF!</v>
      </c>
      <c r="D199" s="99" t="e">
        <f>SUMPRODUCT((Orders!$A$4:$A$3960='Buy list'!$A200)*(Orders!$D$4:$D$3960))</f>
        <v>#REF!</v>
      </c>
      <c r="E199" s="99" t="e">
        <f t="shared" si="13"/>
        <v>#REF!</v>
      </c>
      <c r="F199" s="100" t="e">
        <f>VLOOKUP(A199,'RAW MATERIALS'!$B$4:$I$206,2,FALSE)</f>
        <v>#REF!</v>
      </c>
      <c r="G199" s="100" t="e">
        <f t="shared" si="14"/>
        <v>#REF!</v>
      </c>
      <c r="H199" s="101" t="e">
        <f>'RAW MATERIALS'!#REF!</f>
        <v>#REF!</v>
      </c>
      <c r="I199" s="101" t="e">
        <f t="shared" si="15"/>
        <v>#REF!</v>
      </c>
      <c r="J199" s="137" t="e">
        <f>VLOOKUP(A199,'RAW MATERIALS'!$B$4:$I$206,3,FALSE)*B199</f>
        <v>#REF!</v>
      </c>
    </row>
    <row r="200" spans="1:12" ht="15" customHeight="1">
      <c r="A200" s="97" t="e">
        <f>'RAW MATERIALS'!#REF!</f>
        <v>#REF!</v>
      </c>
      <c r="B200" s="98" t="e">
        <f t="shared" si="12"/>
        <v>#REF!</v>
      </c>
      <c r="C200" s="99" t="e">
        <f>SUMPRODUCT(('Materials bought'!$A$4:$A$4121='Buy list'!A200)*('Materials bought'!$B$4:$B$4121))-SUMPRODUCT(('Materials used'!$A$4:$A$4296='Buy list'!A200)*('Materials used'!$B$4:$B$4296))</f>
        <v>#REF!</v>
      </c>
      <c r="D200" s="99" t="e">
        <f>SUMPRODUCT((Orders!$A$4:$A$3960='Buy list'!$A198)*(Orders!$D$4:$D$3960))</f>
        <v>#REF!</v>
      </c>
      <c r="E200" s="99" t="e">
        <f t="shared" si="13"/>
        <v>#REF!</v>
      </c>
      <c r="F200" s="100" t="e">
        <f>VLOOKUP(A200,'RAW MATERIALS'!$B$4:$I$206,2,FALSE)</f>
        <v>#REF!</v>
      </c>
      <c r="G200" s="100" t="e">
        <f t="shared" si="14"/>
        <v>#REF!</v>
      </c>
      <c r="H200" s="101" t="e">
        <f>'RAW MATERIALS'!#REF!</f>
        <v>#REF!</v>
      </c>
      <c r="I200" s="101" t="e">
        <f t="shared" si="15"/>
        <v>#REF!</v>
      </c>
      <c r="J200" s="137" t="e">
        <f>VLOOKUP(A200,'RAW MATERIALS'!$B$4:$I$206,3,FALSE)*B200</f>
        <v>#REF!</v>
      </c>
    </row>
    <row r="201" spans="1:12" ht="15" customHeight="1">
      <c r="A201" s="97" t="e">
        <f>'RAW MATERIALS'!#REF!</f>
        <v>#REF!</v>
      </c>
      <c r="B201" s="98" t="e">
        <f t="shared" si="12"/>
        <v>#REF!</v>
      </c>
      <c r="C201" s="99" t="e">
        <f>SUMPRODUCT(('Materials bought'!$A$4:$A$4121='Buy list'!A201)*('Materials bought'!$B$4:$B$4121))-SUMPRODUCT(('Materials used'!$A$4:$A$4296='Buy list'!A201)*('Materials used'!$B$4:$B$4296))</f>
        <v>#REF!</v>
      </c>
      <c r="D201" s="99" t="e">
        <f>SUMPRODUCT((Orders!$A$4:$A$3960='Buy list'!$A201)*(Orders!$D$4:$D$3960))</f>
        <v>#REF!</v>
      </c>
      <c r="E201" s="99" t="e">
        <f t="shared" si="13"/>
        <v>#REF!</v>
      </c>
      <c r="F201" s="100" t="e">
        <f>VLOOKUP(A201,'RAW MATERIALS'!$B$4:$I$206,2,FALSE)</f>
        <v>#REF!</v>
      </c>
      <c r="G201" s="100" t="e">
        <f t="shared" si="14"/>
        <v>#REF!</v>
      </c>
      <c r="H201" s="101" t="e">
        <f>'RAW MATERIALS'!#REF!</f>
        <v>#REF!</v>
      </c>
      <c r="I201" s="101" t="e">
        <f t="shared" si="15"/>
        <v>#REF!</v>
      </c>
      <c r="J201" s="137" t="e">
        <f>VLOOKUP(A201,'RAW MATERIALS'!$B$4:$I$206,3,FALSE)*B201</f>
        <v>#REF!</v>
      </c>
    </row>
    <row r="202" spans="1:12" ht="15" customHeight="1">
      <c r="A202" s="97" t="e">
        <f>'RAW MATERIALS'!#REF!</f>
        <v>#REF!</v>
      </c>
      <c r="B202" s="98" t="e">
        <f t="shared" si="12"/>
        <v>#REF!</v>
      </c>
      <c r="C202" s="99" t="e">
        <f>SUMPRODUCT(('Materials bought'!$A$4:$A$4121='Buy list'!A202)*('Materials bought'!$B$4:$B$4121))-SUMPRODUCT(('Materials used'!$A$4:$A$4296='Buy list'!A202)*('Materials used'!$B$4:$B$4296))</f>
        <v>#REF!</v>
      </c>
      <c r="D202" s="99" t="e">
        <f>SUMPRODUCT((Orders!$A$4:$A$3960='Buy list'!$A202)*(Orders!$D$4:$D$3960))</f>
        <v>#REF!</v>
      </c>
      <c r="E202" s="99" t="e">
        <f t="shared" si="13"/>
        <v>#REF!</v>
      </c>
      <c r="F202" s="100" t="e">
        <f>VLOOKUP(A202,'RAW MATERIALS'!$B$4:$I$206,2,FALSE)</f>
        <v>#REF!</v>
      </c>
      <c r="G202" s="100" t="e">
        <f t="shared" si="14"/>
        <v>#REF!</v>
      </c>
      <c r="H202" s="101" t="e">
        <f>'RAW MATERIALS'!#REF!</f>
        <v>#REF!</v>
      </c>
      <c r="I202" s="101" t="e">
        <f t="shared" si="15"/>
        <v>#REF!</v>
      </c>
      <c r="J202" s="137" t="e">
        <f>VLOOKUP(A202,'RAW MATERIALS'!$B$4:$I$206,3,FALSE)*B202</f>
        <v>#REF!</v>
      </c>
    </row>
    <row r="203" spans="1:12" ht="15" customHeight="1">
      <c r="A203" s="97" t="e">
        <f>'RAW MATERIALS'!#REF!</f>
        <v>#REF!</v>
      </c>
      <c r="B203" s="98" t="e">
        <f t="shared" si="12"/>
        <v>#REF!</v>
      </c>
      <c r="C203" s="99" t="e">
        <f>SUMPRODUCT(('Materials bought'!$A$4:$A$4121='Buy list'!A203)*('Materials bought'!$B$4:$B$4121))-SUMPRODUCT(('Materials used'!$A$4:$A$4296='Buy list'!A203)*('Materials used'!$B$4:$B$4296))</f>
        <v>#REF!</v>
      </c>
      <c r="D203" s="99" t="e">
        <f>SUMPRODUCT((Orders!$A$4:$A$3960='Buy list'!$A203)*(Orders!$D$4:$D$3960))</f>
        <v>#REF!</v>
      </c>
      <c r="E203" s="99" t="e">
        <f t="shared" si="13"/>
        <v>#REF!</v>
      </c>
      <c r="F203" s="100" t="e">
        <f>VLOOKUP(A203,'RAW MATERIALS'!$B$4:$I$206,2,FALSE)</f>
        <v>#REF!</v>
      </c>
      <c r="G203" s="100" t="e">
        <f t="shared" si="14"/>
        <v>#REF!</v>
      </c>
      <c r="H203" s="101" t="e">
        <f>'RAW MATERIALS'!#REF!</f>
        <v>#REF!</v>
      </c>
      <c r="I203" s="101" t="e">
        <f t="shared" si="15"/>
        <v>#REF!</v>
      </c>
      <c r="J203" s="137" t="e">
        <f>VLOOKUP(A203,'RAW MATERIALS'!$B$4:$I$206,3,FALSE)*B203</f>
        <v>#REF!</v>
      </c>
    </row>
    <row r="204" spans="1:12" ht="15" customHeight="1">
      <c r="A204" s="97" t="e">
        <f>'RAW MATERIALS'!#REF!</f>
        <v>#REF!</v>
      </c>
      <c r="B204" s="98" t="e">
        <f t="shared" si="12"/>
        <v>#REF!</v>
      </c>
      <c r="C204" s="99" t="e">
        <f>SUMPRODUCT(('Materials bought'!$A$4:$A$4121='Buy list'!A204)*('Materials bought'!$B$4:$B$4121))-SUMPRODUCT(('Materials used'!$A$4:$A$4296='Buy list'!A204)*('Materials used'!$B$4:$B$4296))</f>
        <v>#REF!</v>
      </c>
      <c r="D204" s="99" t="e">
        <f>SUMPRODUCT((Orders!$A$4:$A$3960='Buy list'!$A204)*(Orders!$D$4:$D$3960))</f>
        <v>#REF!</v>
      </c>
      <c r="E204" s="99" t="e">
        <f t="shared" si="13"/>
        <v>#REF!</v>
      </c>
      <c r="F204" s="100" t="e">
        <f>VLOOKUP(A204,'RAW MATERIALS'!$B$4:$I$206,2,FALSE)</f>
        <v>#REF!</v>
      </c>
      <c r="G204" s="100" t="e">
        <f t="shared" si="14"/>
        <v>#REF!</v>
      </c>
      <c r="H204" s="101" t="e">
        <f>'RAW MATERIALS'!#REF!</f>
        <v>#REF!</v>
      </c>
      <c r="I204" s="101" t="e">
        <f t="shared" si="15"/>
        <v>#REF!</v>
      </c>
      <c r="J204" s="137" t="e">
        <f>VLOOKUP(A204,'RAW MATERIALS'!$B$4:$I$206,3,FALSE)*B204</f>
        <v>#REF!</v>
      </c>
    </row>
    <row r="205" spans="1:12" ht="15" customHeight="1">
      <c r="A205" s="97" t="e">
        <f>'RAW MATERIALS'!#REF!</f>
        <v>#REF!</v>
      </c>
      <c r="B205" s="98" t="e">
        <f t="shared" si="12"/>
        <v>#REF!</v>
      </c>
      <c r="C205" s="99" t="e">
        <f>SUMPRODUCT(('Materials bought'!$A$4:$A$4121='Buy list'!A205)*('Materials bought'!$B$4:$B$4121))-SUMPRODUCT(('Materials used'!$A$4:$A$4296='Buy list'!A205)*('Materials used'!$B$4:$B$4296))</f>
        <v>#REF!</v>
      </c>
      <c r="D205" s="99" t="e">
        <f>SUMPRODUCT((Orders!$A$4:$A$3960='Buy list'!$A205)*(Orders!$D$4:$D$3960))</f>
        <v>#REF!</v>
      </c>
      <c r="E205" s="99" t="e">
        <f t="shared" si="13"/>
        <v>#REF!</v>
      </c>
      <c r="F205" s="100" t="e">
        <f>VLOOKUP(A205,'RAW MATERIALS'!$B$4:$I$206,2,FALSE)</f>
        <v>#REF!</v>
      </c>
      <c r="G205" s="100" t="e">
        <f t="shared" si="14"/>
        <v>#REF!</v>
      </c>
      <c r="H205" s="101" t="e">
        <f>'RAW MATERIALS'!#REF!</f>
        <v>#REF!</v>
      </c>
      <c r="I205" s="101" t="e">
        <f t="shared" si="15"/>
        <v>#REF!</v>
      </c>
      <c r="J205" s="137" t="e">
        <f>VLOOKUP(A205,'RAW MATERIALS'!$B$4:$I$206,3,FALSE)*B205</f>
        <v>#REF!</v>
      </c>
    </row>
    <row r="206" spans="1:12" ht="15" customHeight="1">
      <c r="A206" s="97" t="e">
        <f>'RAW MATERIALS'!#REF!</f>
        <v>#REF!</v>
      </c>
      <c r="B206" s="98" t="e">
        <f t="shared" si="12"/>
        <v>#REF!</v>
      </c>
      <c r="C206" s="99" t="e">
        <f>SUMPRODUCT(('Materials bought'!$A$4:$A$4121='Buy list'!A206)*('Materials bought'!$B$4:$B$4121))-SUMPRODUCT(('Materials used'!$A$4:$A$4296='Buy list'!A206)*('Materials used'!$B$4:$B$4296))</f>
        <v>#REF!</v>
      </c>
      <c r="D206" s="99" t="e">
        <f>SUMPRODUCT((Orders!$A$4:$A$3960='Buy list'!$A206)*(Orders!$D$4:$D$3960))</f>
        <v>#REF!</v>
      </c>
      <c r="E206" s="99" t="e">
        <f t="shared" si="13"/>
        <v>#REF!</v>
      </c>
      <c r="F206" s="100" t="e">
        <f>VLOOKUP(A206,'RAW MATERIALS'!$B$4:$I$206,2,FALSE)</f>
        <v>#REF!</v>
      </c>
      <c r="G206" s="100" t="e">
        <f t="shared" si="14"/>
        <v>#REF!</v>
      </c>
      <c r="H206" s="101" t="e">
        <f>'RAW MATERIALS'!#REF!</f>
        <v>#REF!</v>
      </c>
      <c r="I206" s="101" t="e">
        <f t="shared" si="15"/>
        <v>#REF!</v>
      </c>
      <c r="J206" s="137" t="e">
        <f>VLOOKUP(A206,'RAW MATERIALS'!$B$4:$I$206,3,FALSE)*B206</f>
        <v>#REF!</v>
      </c>
    </row>
    <row r="207" spans="1:12" ht="15" customHeight="1">
      <c r="A207" s="97" t="e">
        <f>'RAW MATERIALS'!#REF!</f>
        <v>#REF!</v>
      </c>
      <c r="B207" s="98" t="e">
        <f t="shared" si="12"/>
        <v>#REF!</v>
      </c>
      <c r="C207" s="99" t="e">
        <f>SUMPRODUCT(('Materials bought'!$A$4:$A$4121='Buy list'!A207)*('Materials bought'!$B$4:$B$4121))-SUMPRODUCT(('Materials used'!$A$4:$A$4296='Buy list'!A207)*('Materials used'!$B$4:$B$4296))</f>
        <v>#REF!</v>
      </c>
      <c r="D207" s="99" t="e">
        <f>SUMPRODUCT((Orders!$A$4:$A$3960='Buy list'!$A207)*(Orders!$D$4:$D$3960))</f>
        <v>#REF!</v>
      </c>
      <c r="E207" s="99" t="e">
        <f t="shared" si="13"/>
        <v>#REF!</v>
      </c>
      <c r="F207" s="100" t="e">
        <f>VLOOKUP(A207,'RAW MATERIALS'!$B$4:$I$206,2,FALSE)</f>
        <v>#REF!</v>
      </c>
      <c r="G207" s="100" t="e">
        <f t="shared" si="14"/>
        <v>#REF!</v>
      </c>
      <c r="H207" s="101" t="e">
        <f>'RAW MATERIALS'!#REF!</f>
        <v>#REF!</v>
      </c>
      <c r="I207" s="101" t="e">
        <f t="shared" si="15"/>
        <v>#REF!</v>
      </c>
      <c r="J207" s="137" t="e">
        <f>VLOOKUP(A207,'RAW MATERIALS'!$B$4:$I$206,3,FALSE)*B207</f>
        <v>#REF!</v>
      </c>
    </row>
    <row r="208" spans="1:12">
      <c r="A208" s="97" t="e">
        <f>'RAW MATERIALS'!#REF!</f>
        <v>#REF!</v>
      </c>
      <c r="B208" s="98" t="e">
        <f t="shared" si="12"/>
        <v>#REF!</v>
      </c>
      <c r="C208" s="99" t="e">
        <f>SUMPRODUCT(('Materials bought'!$A$4:$A$4121='Buy list'!A208)*('Materials bought'!$B$4:$B$4121))-SUMPRODUCT(('Materials used'!$A$4:$A$4296='Buy list'!A208)*('Materials used'!$B$4:$B$4296))</f>
        <v>#REF!</v>
      </c>
      <c r="D208" s="99" t="e">
        <f>SUMPRODUCT((Orders!$A$4:$A$3960='Buy list'!$A208)*(Orders!$D$4:$D$3960))</f>
        <v>#REF!</v>
      </c>
      <c r="E208" s="99" t="e">
        <f t="shared" si="13"/>
        <v>#REF!</v>
      </c>
      <c r="F208" s="100" t="e">
        <f>VLOOKUP(A208,'RAW MATERIALS'!$B$4:$I$206,2,FALSE)</f>
        <v>#REF!</v>
      </c>
      <c r="G208" s="100" t="e">
        <f t="shared" si="14"/>
        <v>#REF!</v>
      </c>
      <c r="H208" s="101" t="e">
        <f>'RAW MATERIALS'!#REF!</f>
        <v>#REF!</v>
      </c>
      <c r="I208" s="101" t="e">
        <f t="shared" si="15"/>
        <v>#REF!</v>
      </c>
      <c r="J208" s="137" t="e">
        <f>VLOOKUP(A208,'RAW MATERIALS'!$B$4:$I$206,3,FALSE)*B208</f>
        <v>#REF!</v>
      </c>
    </row>
    <row r="209" spans="1:10" ht="15" customHeight="1">
      <c r="A209" s="97" t="e">
        <f>'RAW MATERIALS'!#REF!</f>
        <v>#REF!</v>
      </c>
      <c r="B209" s="98" t="e">
        <f t="shared" si="12"/>
        <v>#REF!</v>
      </c>
      <c r="C209" s="99" t="e">
        <f>SUMPRODUCT(('Materials bought'!$A$4:$A$4121='Buy list'!A209)*('Materials bought'!$B$4:$B$4121))-SUMPRODUCT(('Materials used'!$A$4:$A$4296='Buy list'!A209)*('Materials used'!$B$4:$B$4296))</f>
        <v>#REF!</v>
      </c>
      <c r="D209" s="99" t="e">
        <f>SUMPRODUCT((Orders!$A$4:$A$3960='Buy list'!$A209)*(Orders!$D$4:$D$3960))</f>
        <v>#REF!</v>
      </c>
      <c r="E209" s="99" t="e">
        <f t="shared" si="13"/>
        <v>#REF!</v>
      </c>
      <c r="F209" s="100" t="e">
        <f>VLOOKUP(A209,'RAW MATERIALS'!$B$4:$I$206,2,FALSE)</f>
        <v>#REF!</v>
      </c>
      <c r="G209" s="100" t="e">
        <f t="shared" si="14"/>
        <v>#REF!</v>
      </c>
      <c r="H209" s="101" t="e">
        <f>'RAW MATERIALS'!#REF!</f>
        <v>#REF!</v>
      </c>
      <c r="I209" s="101" t="e">
        <f t="shared" si="15"/>
        <v>#REF!</v>
      </c>
      <c r="J209" s="137" t="e">
        <f>VLOOKUP(A209,'RAW MATERIALS'!$B$4:$I$206,3,FALSE)*B209</f>
        <v>#REF!</v>
      </c>
    </row>
    <row r="210" spans="1:10" ht="15" customHeight="1">
      <c r="A210" s="97" t="e">
        <f>'RAW MATERIALS'!#REF!</f>
        <v>#REF!</v>
      </c>
      <c r="B210" s="98" t="e">
        <f t="shared" si="12"/>
        <v>#REF!</v>
      </c>
      <c r="C210" s="99" t="e">
        <f>SUMPRODUCT(('Materials bought'!$A$4:$A$4121='Buy list'!A210)*('Materials bought'!$B$4:$B$4121))-SUMPRODUCT(('Materials used'!$A$4:$A$4296='Buy list'!A210)*('Materials used'!$B$4:$B$4296))</f>
        <v>#REF!</v>
      </c>
      <c r="D210" s="99" t="e">
        <f>SUMPRODUCT((Orders!$A$4:$A$3960='Buy list'!$A210)*(Orders!$D$4:$D$3960))</f>
        <v>#REF!</v>
      </c>
      <c r="E210" s="99" t="e">
        <f t="shared" si="13"/>
        <v>#REF!</v>
      </c>
      <c r="F210" s="100" t="e">
        <f>VLOOKUP(A210,'RAW MATERIALS'!$B$4:$I$206,2,FALSE)</f>
        <v>#REF!</v>
      </c>
      <c r="G210" s="100" t="e">
        <f t="shared" si="14"/>
        <v>#REF!</v>
      </c>
      <c r="H210" s="101" t="e">
        <f>'RAW MATERIALS'!#REF!</f>
        <v>#REF!</v>
      </c>
      <c r="I210" s="101" t="e">
        <f t="shared" si="15"/>
        <v>#REF!</v>
      </c>
      <c r="J210" s="137" t="e">
        <f>VLOOKUP(A210,'RAW MATERIALS'!$B$4:$I$206,3,FALSE)*B210</f>
        <v>#REF!</v>
      </c>
    </row>
    <row r="211" spans="1:10">
      <c r="A211" s="97" t="e">
        <f>'RAW MATERIALS'!#REF!</f>
        <v>#REF!</v>
      </c>
      <c r="B211" s="98" t="e">
        <f t="shared" si="12"/>
        <v>#REF!</v>
      </c>
      <c r="C211" s="99" t="e">
        <f>SUMPRODUCT(('Materials bought'!$A$4:$A$4121='Buy list'!A211)*('Materials bought'!$B$4:$B$4121))-SUMPRODUCT(('Materials used'!$A$4:$A$4296='Buy list'!A211)*('Materials used'!$B$4:$B$4296))</f>
        <v>#REF!</v>
      </c>
      <c r="D211" s="99" t="e">
        <f>SUMPRODUCT((Orders!$A$4:$A$3960='Buy list'!$A211)*(Orders!$D$4:$D$3960))</f>
        <v>#REF!</v>
      </c>
      <c r="E211" s="99" t="e">
        <f t="shared" si="13"/>
        <v>#REF!</v>
      </c>
      <c r="F211" s="100" t="e">
        <f>VLOOKUP(A211,'RAW MATERIALS'!$B$4:$I$206,2,FALSE)</f>
        <v>#REF!</v>
      </c>
      <c r="G211" s="100" t="e">
        <f t="shared" si="14"/>
        <v>#REF!</v>
      </c>
      <c r="H211" s="101" t="e">
        <f>'RAW MATERIALS'!#REF!</f>
        <v>#REF!</v>
      </c>
      <c r="I211" s="101" t="e">
        <f t="shared" si="15"/>
        <v>#REF!</v>
      </c>
      <c r="J211" s="137" t="e">
        <f>VLOOKUP(A211,'RAW MATERIALS'!$B$4:$I$206,3,FALSE)*B211</f>
        <v>#REF!</v>
      </c>
    </row>
    <row r="212" spans="1:10" ht="15" customHeight="1">
      <c r="A212" s="97" t="e">
        <f>'RAW MATERIALS'!#REF!</f>
        <v>#REF!</v>
      </c>
      <c r="B212" s="98" t="e">
        <f t="shared" si="12"/>
        <v>#REF!</v>
      </c>
      <c r="C212" s="99" t="e">
        <f>SUMPRODUCT(('Materials bought'!$A$4:$A$4121='Buy list'!A212)*('Materials bought'!$B$4:$B$4121))-SUMPRODUCT(('Materials used'!$A$4:$A$4296='Buy list'!A212)*('Materials used'!$B$4:$B$4296))</f>
        <v>#REF!</v>
      </c>
      <c r="D212" s="99" t="e">
        <f>SUMPRODUCT((Orders!$A$4:$A$3960='Buy list'!$A212)*(Orders!$D$4:$D$3960))</f>
        <v>#REF!</v>
      </c>
      <c r="E212" s="99" t="e">
        <f t="shared" si="13"/>
        <v>#REF!</v>
      </c>
      <c r="F212" s="100" t="e">
        <f>VLOOKUP(A212,'RAW MATERIALS'!$B$4:$I$206,2,FALSE)</f>
        <v>#REF!</v>
      </c>
      <c r="G212" s="100" t="e">
        <f t="shared" si="14"/>
        <v>#REF!</v>
      </c>
      <c r="H212" s="101" t="e">
        <f>'RAW MATERIALS'!#REF!</f>
        <v>#REF!</v>
      </c>
      <c r="I212" s="101" t="e">
        <f t="shared" si="15"/>
        <v>#REF!</v>
      </c>
      <c r="J212" s="137" t="e">
        <f>VLOOKUP(A212,'RAW MATERIALS'!$B$4:$I$206,3,FALSE)*B212</f>
        <v>#REF!</v>
      </c>
    </row>
    <row r="213" spans="1:10" ht="15" customHeight="1">
      <c r="A213" s="97" t="e">
        <f>'RAW MATERIALS'!#REF!</f>
        <v>#REF!</v>
      </c>
      <c r="B213" s="98" t="e">
        <f t="shared" si="12"/>
        <v>#REF!</v>
      </c>
      <c r="C213" s="99" t="e">
        <f>SUMPRODUCT(('Materials bought'!$A$4:$A$4121='Buy list'!A213)*('Materials bought'!$B$4:$B$4121))-SUMPRODUCT(('Materials used'!$A$4:$A$4296='Buy list'!A213)*('Materials used'!$B$4:$B$4296))</f>
        <v>#REF!</v>
      </c>
      <c r="D213" s="99" t="e">
        <f>SUMPRODUCT((Orders!$A$4:$A$3960='Buy list'!$A213)*(Orders!$D$4:$D$3960))</f>
        <v>#REF!</v>
      </c>
      <c r="E213" s="99" t="e">
        <f t="shared" si="13"/>
        <v>#REF!</v>
      </c>
      <c r="F213" s="100" t="e">
        <f>VLOOKUP(A213,'RAW MATERIALS'!$B$4:$I$206,2,FALSE)</f>
        <v>#REF!</v>
      </c>
      <c r="G213" s="100" t="e">
        <f t="shared" si="14"/>
        <v>#REF!</v>
      </c>
      <c r="H213" s="101" t="e">
        <f>'RAW MATERIALS'!#REF!</f>
        <v>#REF!</v>
      </c>
      <c r="I213" s="101" t="e">
        <f t="shared" si="15"/>
        <v>#REF!</v>
      </c>
      <c r="J213" s="137" t="e">
        <f>VLOOKUP(A213,'RAW MATERIALS'!$B$4:$I$206,3,FALSE)*B213</f>
        <v>#REF!</v>
      </c>
    </row>
    <row r="214" spans="1:10" ht="15" customHeight="1">
      <c r="A214" s="97" t="e">
        <f>'RAW MATERIALS'!#REF!</f>
        <v>#REF!</v>
      </c>
      <c r="B214" s="98" t="e">
        <f t="shared" si="12"/>
        <v>#REF!</v>
      </c>
      <c r="C214" s="99" t="e">
        <f>SUMPRODUCT(('Materials bought'!$A$4:$A$4121='Buy list'!A214)*('Materials bought'!$B$4:$B$4121))-SUMPRODUCT(('Materials used'!$A$4:$A$4296='Buy list'!A214)*('Materials used'!$B$4:$B$4296))</f>
        <v>#REF!</v>
      </c>
      <c r="D214" s="99" t="e">
        <f>SUMPRODUCT((Orders!$A$4:$A$3960='Buy list'!$A214)*(Orders!$D$4:$D$3960))</f>
        <v>#REF!</v>
      </c>
      <c r="E214" s="99" t="e">
        <f t="shared" si="13"/>
        <v>#REF!</v>
      </c>
      <c r="F214" s="100" t="e">
        <f>VLOOKUP(A214,'RAW MATERIALS'!$B$4:$I$206,2,FALSE)</f>
        <v>#REF!</v>
      </c>
      <c r="G214" s="100" t="e">
        <f t="shared" si="14"/>
        <v>#REF!</v>
      </c>
      <c r="H214" s="101" t="e">
        <f>'RAW MATERIALS'!#REF!</f>
        <v>#REF!</v>
      </c>
      <c r="I214" s="101" t="e">
        <f t="shared" si="15"/>
        <v>#REF!</v>
      </c>
      <c r="J214" s="137" t="e">
        <f>VLOOKUP(A214,'RAW MATERIALS'!$B$4:$I$206,3,FALSE)*B214</f>
        <v>#REF!</v>
      </c>
    </row>
    <row r="215" spans="1:10" ht="15" customHeight="1">
      <c r="A215" s="97" t="e">
        <f>'RAW MATERIALS'!#REF!</f>
        <v>#REF!</v>
      </c>
      <c r="B215" s="98" t="e">
        <f t="shared" si="12"/>
        <v>#REF!</v>
      </c>
      <c r="C215" s="99" t="e">
        <f>SUMPRODUCT(('Materials bought'!$A$4:$A$4121='Buy list'!A215)*('Materials bought'!$B$4:$B$4121))-SUMPRODUCT(('Materials used'!$A$4:$A$4296='Buy list'!A215)*('Materials used'!$B$4:$B$4296))</f>
        <v>#REF!</v>
      </c>
      <c r="D215" s="99" t="e">
        <f>SUMPRODUCT((Orders!$A$4:$A$3960='Buy list'!$A215)*(Orders!$D$4:$D$3960))</f>
        <v>#REF!</v>
      </c>
      <c r="E215" s="99" t="e">
        <f t="shared" si="13"/>
        <v>#REF!</v>
      </c>
      <c r="F215" s="100" t="e">
        <f>VLOOKUP(A215,'RAW MATERIALS'!$B$4:$I$206,2,FALSE)</f>
        <v>#REF!</v>
      </c>
      <c r="G215" s="100" t="e">
        <f t="shared" si="14"/>
        <v>#REF!</v>
      </c>
      <c r="H215" s="101" t="e">
        <f>'RAW MATERIALS'!#REF!</f>
        <v>#REF!</v>
      </c>
      <c r="I215" s="101" t="e">
        <f t="shared" si="15"/>
        <v>#REF!</v>
      </c>
      <c r="J215" s="137" t="e">
        <f>VLOOKUP(A215,'RAW MATERIALS'!$B$4:$I$206,3,FALSE)*B215</f>
        <v>#REF!</v>
      </c>
    </row>
    <row r="216" spans="1:10" ht="15" customHeight="1">
      <c r="A216" s="97" t="e">
        <f>'RAW MATERIALS'!#REF!</f>
        <v>#REF!</v>
      </c>
      <c r="B216" s="98" t="e">
        <f t="shared" si="12"/>
        <v>#REF!</v>
      </c>
      <c r="C216" s="99" t="e">
        <f>SUMPRODUCT(('Materials bought'!$A$4:$A$4121='Buy list'!A216)*('Materials bought'!$B$4:$B$4121))-SUMPRODUCT(('Materials used'!$A$4:$A$4296='Buy list'!A216)*('Materials used'!$B$4:$B$4296))</f>
        <v>#REF!</v>
      </c>
      <c r="D216" s="99" t="e">
        <f>SUMPRODUCT((Orders!$A$4:$A$3960='Buy list'!$A216)*(Orders!$D$4:$D$3960))</f>
        <v>#REF!</v>
      </c>
      <c r="E216" s="99" t="e">
        <f t="shared" si="13"/>
        <v>#REF!</v>
      </c>
      <c r="F216" s="100" t="e">
        <f>VLOOKUP(A216,'RAW MATERIALS'!$B$4:$I$206,2,FALSE)</f>
        <v>#REF!</v>
      </c>
      <c r="G216" s="100" t="e">
        <f t="shared" si="14"/>
        <v>#REF!</v>
      </c>
      <c r="H216" s="101" t="e">
        <f>'RAW MATERIALS'!#REF!</f>
        <v>#REF!</v>
      </c>
      <c r="I216" s="101" t="e">
        <f t="shared" si="15"/>
        <v>#REF!</v>
      </c>
      <c r="J216" s="137" t="e">
        <f>VLOOKUP(A216,'RAW MATERIALS'!$B$4:$I$206,3,FALSE)*B216</f>
        <v>#REF!</v>
      </c>
    </row>
    <row r="217" spans="1:10">
      <c r="A217" s="97" t="e">
        <f>'RAW MATERIALS'!#REF!</f>
        <v>#REF!</v>
      </c>
      <c r="B217" s="98" t="e">
        <f t="shared" si="12"/>
        <v>#REF!</v>
      </c>
      <c r="C217" s="99" t="e">
        <f>SUMPRODUCT(('Materials bought'!$A$4:$A$4121='Buy list'!A217)*('Materials bought'!$B$4:$B$4121))-SUMPRODUCT(('Materials used'!$A$4:$A$4296='Buy list'!A217)*('Materials used'!$B$4:$B$4296))</f>
        <v>#REF!</v>
      </c>
      <c r="D217" s="99" t="e">
        <f>SUMPRODUCT((Orders!$A$4:$A$3960='Buy list'!$A217)*(Orders!$D$4:$D$3960))</f>
        <v>#REF!</v>
      </c>
      <c r="E217" s="99" t="e">
        <f t="shared" si="13"/>
        <v>#REF!</v>
      </c>
      <c r="F217" s="100" t="e">
        <f>VLOOKUP(A217,'RAW MATERIALS'!$B$4:$I$206,2,FALSE)</f>
        <v>#REF!</v>
      </c>
      <c r="G217" s="100" t="e">
        <f t="shared" si="14"/>
        <v>#REF!</v>
      </c>
      <c r="H217" s="101" t="e">
        <f>'RAW MATERIALS'!#REF!</f>
        <v>#REF!</v>
      </c>
      <c r="I217" s="101" t="e">
        <f t="shared" si="15"/>
        <v>#REF!</v>
      </c>
      <c r="J217" s="137" t="e">
        <f>VLOOKUP(A217,'RAW MATERIALS'!$B$4:$I$206,3,FALSE)*B217</f>
        <v>#REF!</v>
      </c>
    </row>
    <row r="218" spans="1:10" ht="15" customHeight="1">
      <c r="A218" s="97" t="e">
        <f>'RAW MATERIALS'!#REF!</f>
        <v>#REF!</v>
      </c>
      <c r="B218" s="98" t="e">
        <f t="shared" si="12"/>
        <v>#REF!</v>
      </c>
      <c r="C218" s="99" t="e">
        <f>SUMPRODUCT(('Materials bought'!$A$4:$A$4121='Buy list'!A218)*('Materials bought'!$B$4:$B$4121))-SUMPRODUCT(('Materials used'!$A$4:$A$4296='Buy list'!A218)*('Materials used'!$B$4:$B$4296))</f>
        <v>#REF!</v>
      </c>
      <c r="D218" s="99" t="e">
        <f>SUMPRODUCT((Orders!$A$4:$A$3960='Buy list'!$A218)*(Orders!$D$4:$D$3960))</f>
        <v>#REF!</v>
      </c>
      <c r="E218" s="99" t="e">
        <f t="shared" si="13"/>
        <v>#REF!</v>
      </c>
      <c r="F218" s="100" t="e">
        <f>VLOOKUP(A218,'RAW MATERIALS'!$B$4:$I$206,2,FALSE)</f>
        <v>#REF!</v>
      </c>
      <c r="G218" s="100" t="e">
        <f t="shared" si="14"/>
        <v>#REF!</v>
      </c>
      <c r="H218" s="101" t="e">
        <f>'RAW MATERIALS'!#REF!</f>
        <v>#REF!</v>
      </c>
      <c r="I218" s="101" t="e">
        <f t="shared" si="15"/>
        <v>#REF!</v>
      </c>
      <c r="J218" s="137" t="e">
        <f>VLOOKUP(A218,'RAW MATERIALS'!$B$4:$I$206,3,FALSE)*B218</f>
        <v>#REF!</v>
      </c>
    </row>
    <row r="219" spans="1:10" ht="15" customHeight="1">
      <c r="A219" s="97" t="e">
        <f>'RAW MATERIALS'!#REF!</f>
        <v>#REF!</v>
      </c>
      <c r="B219" s="98" t="e">
        <f t="shared" si="12"/>
        <v>#REF!</v>
      </c>
      <c r="C219" s="99" t="e">
        <f>SUMPRODUCT(('Materials bought'!$A$4:$A$4121='Buy list'!A219)*('Materials bought'!$B$4:$B$4121))-SUMPRODUCT(('Materials used'!$A$4:$A$4296='Buy list'!A219)*('Materials used'!$B$4:$B$4296))</f>
        <v>#REF!</v>
      </c>
      <c r="D219" s="99" t="e">
        <f>SUMPRODUCT((Orders!$A$4:$A$3960='Buy list'!$A219)*(Orders!$D$4:$D$3960))</f>
        <v>#REF!</v>
      </c>
      <c r="E219" s="99" t="e">
        <f t="shared" si="13"/>
        <v>#REF!</v>
      </c>
      <c r="F219" s="100" t="e">
        <f>VLOOKUP(A219,'RAW MATERIALS'!$B$4:$I$206,2,FALSE)</f>
        <v>#REF!</v>
      </c>
      <c r="G219" s="100" t="e">
        <f t="shared" si="14"/>
        <v>#REF!</v>
      </c>
      <c r="H219" s="101" t="e">
        <f>'RAW MATERIALS'!#REF!</f>
        <v>#REF!</v>
      </c>
      <c r="I219" s="101" t="e">
        <f t="shared" si="15"/>
        <v>#REF!</v>
      </c>
      <c r="J219" s="137" t="e">
        <f>VLOOKUP(A219,'RAW MATERIALS'!$B$4:$I$206,3,FALSE)*B219</f>
        <v>#REF!</v>
      </c>
    </row>
    <row r="220" spans="1:10" ht="15" customHeight="1">
      <c r="A220" s="97" t="e">
        <f>'RAW MATERIALS'!#REF!</f>
        <v>#REF!</v>
      </c>
      <c r="B220" s="98" t="e">
        <f t="shared" si="12"/>
        <v>#REF!</v>
      </c>
      <c r="C220" s="99" t="e">
        <f>SUMPRODUCT(('Materials bought'!$A$4:$A$4121='Buy list'!A220)*('Materials bought'!$B$4:$B$4121))-SUMPRODUCT(('Materials used'!$A$4:$A$4296='Buy list'!A220)*('Materials used'!$B$4:$B$4296))</f>
        <v>#REF!</v>
      </c>
      <c r="D220" s="99" t="e">
        <f>SUMPRODUCT((Orders!$A$4:$A$3960='Buy list'!$A220)*(Orders!$D$4:$D$3960))</f>
        <v>#REF!</v>
      </c>
      <c r="E220" s="99" t="e">
        <f t="shared" si="13"/>
        <v>#REF!</v>
      </c>
      <c r="F220" s="100" t="e">
        <f>VLOOKUP(A220,'RAW MATERIALS'!$B$4:$I$206,2,FALSE)</f>
        <v>#REF!</v>
      </c>
      <c r="G220" s="100" t="e">
        <f t="shared" si="14"/>
        <v>#REF!</v>
      </c>
      <c r="H220" s="101" t="e">
        <f>'RAW MATERIALS'!#REF!</f>
        <v>#REF!</v>
      </c>
      <c r="I220" s="101" t="e">
        <f t="shared" si="15"/>
        <v>#REF!</v>
      </c>
      <c r="J220" s="137" t="e">
        <f>VLOOKUP(A220,'RAW MATERIALS'!$B$4:$I$206,3,FALSE)*B220</f>
        <v>#REF!</v>
      </c>
    </row>
    <row r="221" spans="1:10" ht="15" customHeight="1">
      <c r="A221" s="97" t="e">
        <f>'RAW MATERIALS'!#REF!</f>
        <v>#REF!</v>
      </c>
      <c r="B221" s="98" t="e">
        <f t="shared" si="12"/>
        <v>#REF!</v>
      </c>
      <c r="C221" s="99" t="e">
        <f>SUMPRODUCT(('Materials bought'!$A$4:$A$4121='Buy list'!A221)*('Materials bought'!$B$4:$B$4121))-SUMPRODUCT(('Materials used'!$A$4:$A$4296='Buy list'!A221)*('Materials used'!$B$4:$B$4296))</f>
        <v>#REF!</v>
      </c>
      <c r="D221" s="99" t="e">
        <f>SUMPRODUCT((Orders!$A$4:$A$3960='Buy list'!$A221)*(Orders!$D$4:$D$3960))</f>
        <v>#REF!</v>
      </c>
      <c r="E221" s="99" t="e">
        <f t="shared" si="13"/>
        <v>#REF!</v>
      </c>
      <c r="F221" s="100" t="e">
        <f>VLOOKUP(A221,'RAW MATERIALS'!$B$4:$I$206,2,FALSE)</f>
        <v>#REF!</v>
      </c>
      <c r="G221" s="100" t="e">
        <f t="shared" si="14"/>
        <v>#REF!</v>
      </c>
      <c r="H221" s="101" t="e">
        <f>'RAW MATERIALS'!#REF!</f>
        <v>#REF!</v>
      </c>
      <c r="I221" s="101" t="e">
        <f t="shared" si="15"/>
        <v>#REF!</v>
      </c>
      <c r="J221" s="137" t="e">
        <f>VLOOKUP(A221,'RAW MATERIALS'!$B$4:$I$206,3,FALSE)*B221</f>
        <v>#REF!</v>
      </c>
    </row>
    <row r="222" spans="1:10" ht="15" customHeight="1">
      <c r="A222" s="97" t="e">
        <f>'RAW MATERIALS'!#REF!</f>
        <v>#REF!</v>
      </c>
      <c r="B222" s="98" t="e">
        <f t="shared" ref="B222:B252" si="16">E222+G222</f>
        <v>#REF!</v>
      </c>
      <c r="C222" s="99" t="e">
        <f>SUMPRODUCT(('Materials bought'!$A$4:$A$4121='Buy list'!A222)*('Materials bought'!$B$4:$B$4121))-SUMPRODUCT(('Materials used'!$A$4:$A$4296='Buy list'!A222)*('Materials used'!$B$4:$B$4296))</f>
        <v>#REF!</v>
      </c>
      <c r="D222" s="99" t="e">
        <f>SUMPRODUCT((Orders!$A$4:$A$3960='Buy list'!$A222)*(Orders!$D$4:$D$3960))</f>
        <v>#REF!</v>
      </c>
      <c r="E222" s="99" t="e">
        <f t="shared" si="13"/>
        <v>#REF!</v>
      </c>
      <c r="F222" s="100" t="e">
        <f>VLOOKUP(A222,'RAW MATERIALS'!$B$4:$I$206,2,FALSE)</f>
        <v>#REF!</v>
      </c>
      <c r="G222" s="100" t="e">
        <f t="shared" si="14"/>
        <v>#REF!</v>
      </c>
      <c r="H222" s="101" t="e">
        <f>'RAW MATERIALS'!#REF!</f>
        <v>#REF!</v>
      </c>
      <c r="I222" s="101" t="e">
        <f t="shared" si="15"/>
        <v>#REF!</v>
      </c>
      <c r="J222" s="137" t="e">
        <f>VLOOKUP(A222,'RAW MATERIALS'!$B$4:$I$206,3,FALSE)*B222</f>
        <v>#REF!</v>
      </c>
    </row>
    <row r="223" spans="1:10" ht="15" customHeight="1">
      <c r="A223" s="97" t="e">
        <f>'RAW MATERIALS'!#REF!</f>
        <v>#REF!</v>
      </c>
      <c r="B223" s="98" t="e">
        <f t="shared" si="16"/>
        <v>#REF!</v>
      </c>
      <c r="C223" s="99" t="e">
        <f>SUMPRODUCT(('Materials bought'!$A$4:$A$4121='Buy list'!A223)*('Materials bought'!$B$4:$B$4121))-SUMPRODUCT(('Materials used'!$A$4:$A$4296='Buy list'!A223)*('Materials used'!$B$4:$B$4296))</f>
        <v>#REF!</v>
      </c>
      <c r="D223" s="99" t="e">
        <f>SUMPRODUCT((Orders!$A$4:$A$3960='Buy list'!$A223)*(Orders!$D$4:$D$3960))</f>
        <v>#REF!</v>
      </c>
      <c r="E223" s="99" t="e">
        <f t="shared" si="13"/>
        <v>#REF!</v>
      </c>
      <c r="F223" s="100" t="e">
        <f>VLOOKUP(A223,'RAW MATERIALS'!$B$4:$I$206,2,FALSE)</f>
        <v>#REF!</v>
      </c>
      <c r="G223" s="100" t="e">
        <f t="shared" si="14"/>
        <v>#REF!</v>
      </c>
      <c r="H223" s="101" t="e">
        <f>'RAW MATERIALS'!#REF!</f>
        <v>#REF!</v>
      </c>
      <c r="I223" s="101" t="e">
        <f t="shared" si="15"/>
        <v>#REF!</v>
      </c>
      <c r="J223" s="137" t="e">
        <f>VLOOKUP(A223,'RAW MATERIALS'!$B$4:$I$206,3,FALSE)*B223</f>
        <v>#REF!</v>
      </c>
    </row>
    <row r="224" spans="1:10" ht="15" customHeight="1">
      <c r="A224" s="97" t="e">
        <f>'RAW MATERIALS'!#REF!</f>
        <v>#REF!</v>
      </c>
      <c r="B224" s="98" t="e">
        <f t="shared" si="16"/>
        <v>#REF!</v>
      </c>
      <c r="C224" s="99" t="e">
        <f>SUMPRODUCT(('Materials bought'!$A$4:$A$4121='Buy list'!A224)*('Materials bought'!$B$4:$B$4121))-SUMPRODUCT(('Materials used'!$A$4:$A$4296='Buy list'!A224)*('Materials used'!$B$4:$B$4296))</f>
        <v>#REF!</v>
      </c>
      <c r="D224" s="99" t="e">
        <f>SUMPRODUCT((Orders!$A$4:$A$3960='Buy list'!$A224)*(Orders!$D$4:$D$3960))</f>
        <v>#REF!</v>
      </c>
      <c r="E224" s="99" t="e">
        <f t="shared" si="13"/>
        <v>#REF!</v>
      </c>
      <c r="F224" s="100" t="e">
        <f>VLOOKUP(A224,'RAW MATERIALS'!$B$4:$I$206,2,FALSE)</f>
        <v>#REF!</v>
      </c>
      <c r="G224" s="100" t="e">
        <f t="shared" si="14"/>
        <v>#REF!</v>
      </c>
      <c r="H224" s="101" t="e">
        <f>'RAW MATERIALS'!#REF!</f>
        <v>#REF!</v>
      </c>
      <c r="I224" s="101" t="e">
        <f t="shared" si="15"/>
        <v>#REF!</v>
      </c>
      <c r="J224" s="137" t="e">
        <f>VLOOKUP(A224,'RAW MATERIALS'!$B$4:$I$206,3,FALSE)*B224</f>
        <v>#REF!</v>
      </c>
    </row>
    <row r="225" spans="1:10" ht="15" customHeight="1">
      <c r="A225" s="97" t="e">
        <f>'RAW MATERIALS'!#REF!</f>
        <v>#REF!</v>
      </c>
      <c r="B225" s="98" t="e">
        <f t="shared" si="16"/>
        <v>#REF!</v>
      </c>
      <c r="C225" s="99" t="e">
        <f>SUMPRODUCT(('Materials bought'!$A$4:$A$4121='Buy list'!A225)*('Materials bought'!$B$4:$B$4121))-SUMPRODUCT(('Materials used'!$A$4:$A$4296='Buy list'!A225)*('Materials used'!$B$4:$B$4296))</f>
        <v>#REF!</v>
      </c>
      <c r="D225" s="99" t="e">
        <f>SUMPRODUCT((Orders!$A$4:$A$3960='Buy list'!$A225)*(Orders!$D$4:$D$3960))</f>
        <v>#REF!</v>
      </c>
      <c r="E225" s="99" t="e">
        <f t="shared" si="13"/>
        <v>#REF!</v>
      </c>
      <c r="F225" s="100" t="e">
        <f>VLOOKUP(A225,'RAW MATERIALS'!$B$4:$I$206,2,FALSE)</f>
        <v>#REF!</v>
      </c>
      <c r="G225" s="100" t="e">
        <f t="shared" si="14"/>
        <v>#REF!</v>
      </c>
      <c r="H225" s="101" t="e">
        <f>'RAW MATERIALS'!#REF!</f>
        <v>#REF!</v>
      </c>
      <c r="I225" s="101" t="e">
        <f t="shared" si="15"/>
        <v>#REF!</v>
      </c>
      <c r="J225" s="137" t="e">
        <f>VLOOKUP(A225,'RAW MATERIALS'!$B$4:$I$206,3,FALSE)*B225</f>
        <v>#REF!</v>
      </c>
    </row>
    <row r="226" spans="1:10" ht="15" customHeight="1">
      <c r="A226" s="97" t="e">
        <f>'RAW MATERIALS'!#REF!</f>
        <v>#REF!</v>
      </c>
      <c r="B226" s="98" t="e">
        <f t="shared" si="16"/>
        <v>#REF!</v>
      </c>
      <c r="C226" s="99" t="e">
        <f>SUMPRODUCT(('Materials bought'!$A$4:$A$4121='Buy list'!A226)*('Materials bought'!$B$4:$B$4121))-SUMPRODUCT(('Materials used'!$A$4:$A$4296='Buy list'!A226)*('Materials used'!$B$4:$B$4296))</f>
        <v>#REF!</v>
      </c>
      <c r="D226" s="99" t="e">
        <f>SUMPRODUCT((Orders!$A$4:$A$3960='Buy list'!$A226)*(Orders!$D$4:$D$3960))</f>
        <v>#REF!</v>
      </c>
      <c r="E226" s="99" t="e">
        <f t="shared" si="13"/>
        <v>#REF!</v>
      </c>
      <c r="F226" s="100" t="e">
        <f>VLOOKUP(A226,'RAW MATERIALS'!$B$4:$I$206,2,FALSE)</f>
        <v>#REF!</v>
      </c>
      <c r="G226" s="100" t="e">
        <f t="shared" si="14"/>
        <v>#REF!</v>
      </c>
      <c r="H226" s="101" t="e">
        <f>'RAW MATERIALS'!#REF!</f>
        <v>#REF!</v>
      </c>
      <c r="I226" s="101" t="e">
        <f t="shared" si="15"/>
        <v>#REF!</v>
      </c>
      <c r="J226" s="137" t="e">
        <f>VLOOKUP(A226,'RAW MATERIALS'!$B$4:$I$206,3,FALSE)*B226</f>
        <v>#REF!</v>
      </c>
    </row>
    <row r="227" spans="1:10" ht="15" customHeight="1">
      <c r="A227" s="97" t="e">
        <f>'RAW MATERIALS'!#REF!</f>
        <v>#REF!</v>
      </c>
      <c r="B227" s="98" t="e">
        <f t="shared" si="16"/>
        <v>#REF!</v>
      </c>
      <c r="C227" s="99" t="e">
        <f>SUMPRODUCT(('Materials bought'!$A$4:$A$4121='Buy list'!A227)*('Materials bought'!$B$4:$B$4121))-SUMPRODUCT(('Materials used'!$A$4:$A$4296='Buy list'!A227)*('Materials used'!$B$4:$B$4296))</f>
        <v>#REF!</v>
      </c>
      <c r="D227" s="99" t="e">
        <f>SUMPRODUCT((Orders!$A$4:$A$3960='Buy list'!$A227)*(Orders!$D$4:$D$3960))</f>
        <v>#REF!</v>
      </c>
      <c r="E227" s="99" t="e">
        <f t="shared" si="13"/>
        <v>#REF!</v>
      </c>
      <c r="F227" s="100" t="e">
        <f>VLOOKUP(A227,'RAW MATERIALS'!$B$4:$I$206,2,FALSE)</f>
        <v>#REF!</v>
      </c>
      <c r="G227" s="100" t="e">
        <f t="shared" si="14"/>
        <v>#REF!</v>
      </c>
      <c r="H227" s="101" t="e">
        <f>'RAW MATERIALS'!#REF!</f>
        <v>#REF!</v>
      </c>
      <c r="I227" s="101" t="e">
        <f t="shared" si="15"/>
        <v>#REF!</v>
      </c>
      <c r="J227" s="137" t="e">
        <f>VLOOKUP(A227,'RAW MATERIALS'!$B$4:$I$206,3,FALSE)*B227</f>
        <v>#REF!</v>
      </c>
    </row>
    <row r="228" spans="1:10" ht="15" customHeight="1">
      <c r="A228" s="97" t="e">
        <f>'RAW MATERIALS'!#REF!</f>
        <v>#REF!</v>
      </c>
      <c r="B228" s="98" t="e">
        <f t="shared" si="16"/>
        <v>#REF!</v>
      </c>
      <c r="C228" s="99" t="e">
        <f>SUMPRODUCT(('Materials bought'!$A$4:$A$4121='Buy list'!A228)*('Materials bought'!$B$4:$B$4121))-SUMPRODUCT(('Materials used'!$A$4:$A$4296='Buy list'!A228)*('Materials used'!$B$4:$B$4296))</f>
        <v>#REF!</v>
      </c>
      <c r="D228" s="99" t="e">
        <f>SUMPRODUCT((Orders!$A$4:$A$3960='Buy list'!$A228)*(Orders!$D$4:$D$3960))</f>
        <v>#REF!</v>
      </c>
      <c r="E228" s="99" t="e">
        <f t="shared" si="13"/>
        <v>#REF!</v>
      </c>
      <c r="F228" s="100" t="e">
        <f>VLOOKUP(A228,'RAW MATERIALS'!$B$4:$I$206,2,FALSE)</f>
        <v>#REF!</v>
      </c>
      <c r="G228" s="100" t="e">
        <f t="shared" si="14"/>
        <v>#REF!</v>
      </c>
      <c r="H228" s="101" t="e">
        <f>'RAW MATERIALS'!#REF!</f>
        <v>#REF!</v>
      </c>
      <c r="I228" s="101" t="e">
        <f t="shared" si="15"/>
        <v>#REF!</v>
      </c>
      <c r="J228" s="137" t="e">
        <f>VLOOKUP(A228,'RAW MATERIALS'!$B$4:$I$206,3,FALSE)*B228</f>
        <v>#REF!</v>
      </c>
    </row>
    <row r="229" spans="1:10" ht="15" customHeight="1">
      <c r="A229" s="97" t="e">
        <f>'RAW MATERIALS'!#REF!</f>
        <v>#REF!</v>
      </c>
      <c r="B229" s="98" t="e">
        <f t="shared" si="16"/>
        <v>#REF!</v>
      </c>
      <c r="C229" s="99" t="e">
        <f>SUMPRODUCT(('Materials bought'!$A$4:$A$4121='Buy list'!A229)*('Materials bought'!$B$4:$B$4121))-SUMPRODUCT(('Materials used'!$A$4:$A$4296='Buy list'!A229)*('Materials used'!$B$4:$B$4296))</f>
        <v>#REF!</v>
      </c>
      <c r="D229" s="99" t="e">
        <f>SUMPRODUCT((Orders!$A$4:$A$3960='Buy list'!$A229)*(Orders!$D$4:$D$3960))</f>
        <v>#REF!</v>
      </c>
      <c r="E229" s="99" t="e">
        <f t="shared" si="13"/>
        <v>#REF!</v>
      </c>
      <c r="F229" s="100" t="e">
        <f>VLOOKUP(A229,'RAW MATERIALS'!$B$4:$I$206,2,FALSE)</f>
        <v>#REF!</v>
      </c>
      <c r="G229" s="100" t="e">
        <f t="shared" si="14"/>
        <v>#REF!</v>
      </c>
      <c r="H229" s="101" t="e">
        <f>'RAW MATERIALS'!#REF!</f>
        <v>#REF!</v>
      </c>
      <c r="I229" s="101" t="e">
        <f t="shared" si="15"/>
        <v>#REF!</v>
      </c>
      <c r="J229" s="137" t="e">
        <f>VLOOKUP(A229,'RAW MATERIALS'!$B$4:$I$206,3,FALSE)*B229</f>
        <v>#REF!</v>
      </c>
    </row>
    <row r="230" spans="1:10" ht="15" customHeight="1">
      <c r="A230" s="97" t="e">
        <f>'RAW MATERIALS'!#REF!</f>
        <v>#REF!</v>
      </c>
      <c r="B230" s="98" t="e">
        <f t="shared" si="16"/>
        <v>#REF!</v>
      </c>
      <c r="C230" s="99" t="e">
        <f>SUMPRODUCT(('Materials bought'!$A$4:$A$4121='Buy list'!A230)*('Materials bought'!$B$4:$B$4121))-SUMPRODUCT(('Materials used'!$A$4:$A$4296='Buy list'!A230)*('Materials used'!$B$4:$B$4296))</f>
        <v>#REF!</v>
      </c>
      <c r="D230" s="99" t="e">
        <f>SUMPRODUCT((Orders!$A$4:$A$3960='Buy list'!$A230)*(Orders!$D$4:$D$3960))</f>
        <v>#REF!</v>
      </c>
      <c r="E230" s="99" t="e">
        <f t="shared" si="13"/>
        <v>#REF!</v>
      </c>
      <c r="F230" s="100" t="e">
        <f>VLOOKUP(A230,'RAW MATERIALS'!$B$4:$I$206,2,FALSE)</f>
        <v>#REF!</v>
      </c>
      <c r="G230" s="100" t="e">
        <f t="shared" si="14"/>
        <v>#REF!</v>
      </c>
      <c r="H230" s="101" t="e">
        <f>'RAW MATERIALS'!#REF!</f>
        <v>#REF!</v>
      </c>
      <c r="I230" s="101" t="e">
        <f t="shared" si="15"/>
        <v>#REF!</v>
      </c>
      <c r="J230" s="137" t="e">
        <f>VLOOKUP(A230,'RAW MATERIALS'!$B$4:$I$206,3,FALSE)*B230</f>
        <v>#REF!</v>
      </c>
    </row>
    <row r="231" spans="1:10" ht="15" customHeight="1">
      <c r="A231" s="97" t="e">
        <f>'RAW MATERIALS'!#REF!</f>
        <v>#REF!</v>
      </c>
      <c r="B231" s="98" t="e">
        <f t="shared" si="16"/>
        <v>#REF!</v>
      </c>
      <c r="C231" s="99" t="e">
        <f>SUMPRODUCT(('Materials bought'!$A$4:$A$4121='Buy list'!A231)*('Materials bought'!$B$4:$B$4121))-SUMPRODUCT(('Materials used'!$A$4:$A$4296='Buy list'!A231)*('Materials used'!$B$4:$B$4296))</f>
        <v>#REF!</v>
      </c>
      <c r="D231" s="99" t="e">
        <f>SUMPRODUCT((Orders!$A$4:$A$3960='Buy list'!$A231)*(Orders!$D$4:$D$3960))</f>
        <v>#REF!</v>
      </c>
      <c r="E231" s="99" t="e">
        <f t="shared" si="13"/>
        <v>#REF!</v>
      </c>
      <c r="F231" s="100" t="e">
        <f>VLOOKUP(A231,'RAW MATERIALS'!$B$4:$I$206,2,FALSE)</f>
        <v>#REF!</v>
      </c>
      <c r="G231" s="100" t="e">
        <f t="shared" si="14"/>
        <v>#REF!</v>
      </c>
      <c r="H231" s="101" t="e">
        <f>'RAW MATERIALS'!#REF!</f>
        <v>#REF!</v>
      </c>
      <c r="I231" s="101" t="e">
        <f t="shared" si="15"/>
        <v>#REF!</v>
      </c>
      <c r="J231" s="137" t="e">
        <f>VLOOKUP(A231,'RAW MATERIALS'!$B$4:$I$206,3,FALSE)*B231</f>
        <v>#REF!</v>
      </c>
    </row>
    <row r="232" spans="1:10" ht="15" customHeight="1">
      <c r="A232" s="97" t="e">
        <f>'RAW MATERIALS'!#REF!</f>
        <v>#REF!</v>
      </c>
      <c r="B232" s="98" t="e">
        <f t="shared" si="16"/>
        <v>#REF!</v>
      </c>
      <c r="C232" s="99" t="e">
        <f>SUMPRODUCT(('Materials bought'!$A$4:$A$4121='Buy list'!A232)*('Materials bought'!$B$4:$B$4121))-SUMPRODUCT(('Materials used'!$A$4:$A$4296='Buy list'!A232)*('Materials used'!$B$4:$B$4296))</f>
        <v>#REF!</v>
      </c>
      <c r="D232" s="99" t="e">
        <f>SUMPRODUCT((Orders!$A$4:$A$3960='Buy list'!$A232)*(Orders!$D$4:$D$3960))</f>
        <v>#REF!</v>
      </c>
      <c r="E232" s="99" t="e">
        <f t="shared" si="13"/>
        <v>#REF!</v>
      </c>
      <c r="F232" s="100" t="e">
        <f>VLOOKUP(A232,'RAW MATERIALS'!$B$4:$I$206,2,FALSE)</f>
        <v>#REF!</v>
      </c>
      <c r="G232" s="100" t="e">
        <f t="shared" si="14"/>
        <v>#REF!</v>
      </c>
      <c r="H232" s="101" t="e">
        <f>'RAW MATERIALS'!#REF!</f>
        <v>#REF!</v>
      </c>
      <c r="I232" s="101" t="e">
        <f t="shared" si="15"/>
        <v>#REF!</v>
      </c>
      <c r="J232" s="137" t="e">
        <f>VLOOKUP(A232,'RAW MATERIALS'!$B$4:$I$206,3,FALSE)*B232</f>
        <v>#REF!</v>
      </c>
    </row>
    <row r="233" spans="1:10" ht="15" customHeight="1">
      <c r="A233" s="97" t="e">
        <f>'RAW MATERIALS'!#REF!</f>
        <v>#REF!</v>
      </c>
      <c r="B233" s="98" t="e">
        <f t="shared" si="16"/>
        <v>#REF!</v>
      </c>
      <c r="C233" s="99" t="e">
        <f>SUMPRODUCT(('Materials bought'!$A$4:$A$4121='Buy list'!A233)*('Materials bought'!$B$4:$B$4121))-SUMPRODUCT(('Materials used'!$A$4:$A$4296='Buy list'!A233)*('Materials used'!$B$4:$B$4296))</f>
        <v>#REF!</v>
      </c>
      <c r="D233" s="99" t="e">
        <f>SUMPRODUCT((Orders!$A$4:$A$3960='Buy list'!$A233)*(Orders!$D$4:$D$3960))</f>
        <v>#REF!</v>
      </c>
      <c r="E233" s="99" t="e">
        <f t="shared" si="13"/>
        <v>#REF!</v>
      </c>
      <c r="F233" s="100" t="e">
        <f>VLOOKUP(A233,'RAW MATERIALS'!$B$4:$I$206,2,FALSE)</f>
        <v>#REF!</v>
      </c>
      <c r="G233" s="100" t="e">
        <f t="shared" si="14"/>
        <v>#REF!</v>
      </c>
      <c r="H233" s="101" t="e">
        <f>'RAW MATERIALS'!#REF!</f>
        <v>#REF!</v>
      </c>
      <c r="I233" s="101" t="e">
        <f t="shared" si="15"/>
        <v>#REF!</v>
      </c>
      <c r="J233" s="137" t="e">
        <f>VLOOKUP(A233,'RAW MATERIALS'!$B$4:$I$206,3,FALSE)*B233</f>
        <v>#REF!</v>
      </c>
    </row>
    <row r="234" spans="1:10" ht="15" customHeight="1">
      <c r="A234" s="97" t="e">
        <f>'RAW MATERIALS'!#REF!</f>
        <v>#REF!</v>
      </c>
      <c r="B234" s="98" t="e">
        <f t="shared" si="16"/>
        <v>#REF!</v>
      </c>
      <c r="C234" s="99" t="e">
        <f>SUMPRODUCT(('Materials bought'!$A$4:$A$4121='Buy list'!A234)*('Materials bought'!$B$4:$B$4121))-SUMPRODUCT(('Materials used'!$A$4:$A$4296='Buy list'!A234)*('Materials used'!$B$4:$B$4296))</f>
        <v>#REF!</v>
      </c>
      <c r="D234" s="99" t="e">
        <f>SUMPRODUCT((Orders!$A$4:$A$3960='Buy list'!$A234)*(Orders!$D$4:$D$3960))</f>
        <v>#REF!</v>
      </c>
      <c r="E234" s="99" t="e">
        <f t="shared" si="13"/>
        <v>#REF!</v>
      </c>
      <c r="F234" s="100" t="e">
        <f>VLOOKUP(A234,'RAW MATERIALS'!$B$4:$I$206,2,FALSE)</f>
        <v>#REF!</v>
      </c>
      <c r="G234" s="100" t="e">
        <f t="shared" si="14"/>
        <v>#REF!</v>
      </c>
      <c r="H234" s="101" t="e">
        <f>'RAW MATERIALS'!#REF!</f>
        <v>#REF!</v>
      </c>
      <c r="I234" s="101" t="e">
        <f t="shared" si="15"/>
        <v>#REF!</v>
      </c>
      <c r="J234" s="137" t="e">
        <f>VLOOKUP(A234,'RAW MATERIALS'!$B$4:$I$206,3,FALSE)*B234</f>
        <v>#REF!</v>
      </c>
    </row>
    <row r="235" spans="1:10" ht="15" customHeight="1">
      <c r="A235" s="97" t="e">
        <f>'RAW MATERIALS'!#REF!</f>
        <v>#REF!</v>
      </c>
      <c r="B235" s="98" t="e">
        <f t="shared" si="16"/>
        <v>#REF!</v>
      </c>
      <c r="C235" s="99" t="e">
        <f>SUMPRODUCT(('Materials bought'!$A$4:$A$4121='Buy list'!A235)*('Materials bought'!$B$4:$B$4121))-SUMPRODUCT(('Materials used'!$A$4:$A$4296='Buy list'!A235)*('Materials used'!$B$4:$B$4296))</f>
        <v>#REF!</v>
      </c>
      <c r="D235" s="99" t="e">
        <f>SUMPRODUCT((Orders!$A$4:$A$3960='Buy list'!$A235)*(Orders!$D$4:$D$3960))</f>
        <v>#REF!</v>
      </c>
      <c r="E235" s="99" t="e">
        <f t="shared" si="13"/>
        <v>#REF!</v>
      </c>
      <c r="F235" s="100" t="e">
        <f>VLOOKUP(A235,'RAW MATERIALS'!$B$4:$I$206,2,FALSE)</f>
        <v>#REF!</v>
      </c>
      <c r="G235" s="100" t="e">
        <f t="shared" si="14"/>
        <v>#REF!</v>
      </c>
      <c r="H235" s="101" t="e">
        <f>'RAW MATERIALS'!#REF!</f>
        <v>#REF!</v>
      </c>
      <c r="I235" s="101" t="e">
        <f t="shared" si="15"/>
        <v>#REF!</v>
      </c>
      <c r="J235" s="137" t="e">
        <f>VLOOKUP(A235,'RAW MATERIALS'!$B$4:$I$206,3,FALSE)*B235</f>
        <v>#REF!</v>
      </c>
    </row>
    <row r="236" spans="1:10" ht="15" customHeight="1">
      <c r="A236" s="97" t="e">
        <f>'RAW MATERIALS'!#REF!</f>
        <v>#REF!</v>
      </c>
      <c r="B236" s="98" t="e">
        <f t="shared" si="16"/>
        <v>#REF!</v>
      </c>
      <c r="C236" s="99" t="e">
        <f>SUMPRODUCT(('Materials bought'!$A$4:$A$4121='Buy list'!A236)*('Materials bought'!$B$4:$B$4121))-SUMPRODUCT(('Materials used'!$A$4:$A$4296='Buy list'!A236)*('Materials used'!$B$4:$B$4296))</f>
        <v>#REF!</v>
      </c>
      <c r="D236" s="99" t="e">
        <f>SUMPRODUCT((Orders!$A$4:$A$3960='Buy list'!$A236)*(Orders!$D$4:$D$3960))</f>
        <v>#REF!</v>
      </c>
      <c r="E236" s="99" t="e">
        <f t="shared" si="13"/>
        <v>#REF!</v>
      </c>
      <c r="F236" s="100" t="e">
        <f>VLOOKUP(A236,'RAW MATERIALS'!$B$4:$I$206,2,FALSE)</f>
        <v>#REF!</v>
      </c>
      <c r="G236" s="100" t="e">
        <f t="shared" si="14"/>
        <v>#REF!</v>
      </c>
      <c r="H236" s="101" t="e">
        <f>'RAW MATERIALS'!#REF!</f>
        <v>#REF!</v>
      </c>
      <c r="I236" s="101" t="e">
        <f t="shared" si="15"/>
        <v>#REF!</v>
      </c>
      <c r="J236" s="137" t="e">
        <f>VLOOKUP(A236,'RAW MATERIALS'!$B$4:$I$206,3,FALSE)*B236</f>
        <v>#REF!</v>
      </c>
    </row>
    <row r="237" spans="1:10" ht="15" customHeight="1">
      <c r="A237" s="97" t="e">
        <f>'RAW MATERIALS'!#REF!</f>
        <v>#REF!</v>
      </c>
      <c r="B237" s="98" t="e">
        <f t="shared" si="16"/>
        <v>#REF!</v>
      </c>
      <c r="C237" s="99" t="e">
        <f>SUMPRODUCT(('Materials bought'!$A$4:$A$4121='Buy list'!A237)*('Materials bought'!$B$4:$B$4121))-SUMPRODUCT(('Materials used'!$A$4:$A$4296='Buy list'!A237)*('Materials used'!$B$4:$B$4296))</f>
        <v>#REF!</v>
      </c>
      <c r="D237" s="99" t="e">
        <f>SUMPRODUCT((Orders!$A$4:$A$3960='Buy list'!$A237)*(Orders!$D$4:$D$3960))</f>
        <v>#REF!</v>
      </c>
      <c r="E237" s="99" t="e">
        <f t="shared" si="13"/>
        <v>#REF!</v>
      </c>
      <c r="F237" s="100" t="e">
        <f>VLOOKUP(A237,'RAW MATERIALS'!$B$4:$I$206,2,FALSE)</f>
        <v>#REF!</v>
      </c>
      <c r="G237" s="100" t="e">
        <f t="shared" si="14"/>
        <v>#REF!</v>
      </c>
      <c r="H237" s="101" t="e">
        <f>'RAW MATERIALS'!#REF!</f>
        <v>#REF!</v>
      </c>
      <c r="I237" s="101" t="e">
        <f t="shared" si="15"/>
        <v>#REF!</v>
      </c>
      <c r="J237" s="137" t="e">
        <f>VLOOKUP(A237,'RAW MATERIALS'!$B$4:$I$206,3,FALSE)*B237</f>
        <v>#REF!</v>
      </c>
    </row>
    <row r="238" spans="1:10" ht="15" customHeight="1">
      <c r="A238" s="97" t="e">
        <f>'RAW MATERIALS'!#REF!</f>
        <v>#REF!</v>
      </c>
      <c r="B238" s="98" t="e">
        <f t="shared" si="16"/>
        <v>#REF!</v>
      </c>
      <c r="C238" s="99" t="e">
        <f>SUMPRODUCT(('Materials bought'!$A$4:$A$4121='Buy list'!A238)*('Materials bought'!$B$4:$B$4121))-SUMPRODUCT(('Materials used'!$A$4:$A$4296='Buy list'!A238)*('Materials used'!$B$4:$B$4296))</f>
        <v>#REF!</v>
      </c>
      <c r="D238" s="99" t="e">
        <f>SUMPRODUCT((Orders!$A$4:$A$3960='Buy list'!$A238)*(Orders!$D$4:$D$3960))</f>
        <v>#REF!</v>
      </c>
      <c r="E238" s="99" t="e">
        <f t="shared" si="13"/>
        <v>#REF!</v>
      </c>
      <c r="F238" s="100" t="e">
        <f>VLOOKUP(A238,'RAW MATERIALS'!$B$4:$I$206,2,FALSE)</f>
        <v>#REF!</v>
      </c>
      <c r="G238" s="100" t="e">
        <f t="shared" si="14"/>
        <v>#REF!</v>
      </c>
      <c r="H238" s="101" t="e">
        <f>'RAW MATERIALS'!#REF!</f>
        <v>#REF!</v>
      </c>
      <c r="I238" s="101" t="e">
        <f t="shared" si="15"/>
        <v>#REF!</v>
      </c>
      <c r="J238" s="137" t="e">
        <f>VLOOKUP(A238,'RAW MATERIALS'!$B$4:$I$206,3,FALSE)*B238</f>
        <v>#REF!</v>
      </c>
    </row>
    <row r="239" spans="1:10" ht="15" customHeight="1">
      <c r="A239" s="97" t="e">
        <f>'RAW MATERIALS'!#REF!</f>
        <v>#REF!</v>
      </c>
      <c r="B239" s="98" t="e">
        <f t="shared" si="16"/>
        <v>#REF!</v>
      </c>
      <c r="C239" s="99" t="e">
        <f>SUMPRODUCT(('Materials bought'!$A$4:$A$4121='Buy list'!A239)*('Materials bought'!$B$4:$B$4121))-SUMPRODUCT(('Materials used'!$A$4:$A$4296='Buy list'!A239)*('Materials used'!$B$4:$B$4296))</f>
        <v>#REF!</v>
      </c>
      <c r="D239" s="99" t="e">
        <f>SUMPRODUCT((Orders!$A$4:$A$3960='Buy list'!$A239)*(Orders!$D$4:$D$3960))</f>
        <v>#REF!</v>
      </c>
      <c r="E239" s="99" t="e">
        <f t="shared" si="13"/>
        <v>#REF!</v>
      </c>
      <c r="F239" s="100" t="e">
        <f>VLOOKUP(A239,'RAW MATERIALS'!$B$4:$I$206,2,FALSE)</f>
        <v>#REF!</v>
      </c>
      <c r="G239" s="100" t="e">
        <f t="shared" si="14"/>
        <v>#REF!</v>
      </c>
      <c r="H239" s="101" t="e">
        <f>'RAW MATERIALS'!#REF!</f>
        <v>#REF!</v>
      </c>
      <c r="I239" s="101" t="e">
        <f t="shared" si="15"/>
        <v>#REF!</v>
      </c>
      <c r="J239" s="137" t="e">
        <f>VLOOKUP(A239,'RAW MATERIALS'!$B$4:$I$206,3,FALSE)*B239</f>
        <v>#REF!</v>
      </c>
    </row>
    <row r="240" spans="1:10" ht="15" customHeight="1">
      <c r="A240" s="97" t="e">
        <f>'RAW MATERIALS'!#REF!</f>
        <v>#REF!</v>
      </c>
      <c r="B240" s="98" t="e">
        <f t="shared" si="16"/>
        <v>#REF!</v>
      </c>
      <c r="C240" s="99" t="e">
        <f>SUMPRODUCT(('Materials bought'!$A$4:$A$4121='Buy list'!A240)*('Materials bought'!$B$4:$B$4121))-SUMPRODUCT(('Materials used'!$A$4:$A$4296='Buy list'!A240)*('Materials used'!$B$4:$B$4296))</f>
        <v>#REF!</v>
      </c>
      <c r="D240" s="99" t="e">
        <f>SUMPRODUCT((Orders!$A$4:$A$3960='Buy list'!$A240)*(Orders!$D$4:$D$3960))</f>
        <v>#REF!</v>
      </c>
      <c r="E240" s="99" t="e">
        <f t="shared" si="13"/>
        <v>#REF!</v>
      </c>
      <c r="F240" s="100" t="e">
        <f>VLOOKUP(A240,'RAW MATERIALS'!$B$4:$I$206,2,FALSE)</f>
        <v>#REF!</v>
      </c>
      <c r="G240" s="100" t="e">
        <f t="shared" si="14"/>
        <v>#REF!</v>
      </c>
      <c r="H240" s="101" t="e">
        <f>'RAW MATERIALS'!#REF!</f>
        <v>#REF!</v>
      </c>
      <c r="I240" s="101" t="e">
        <f t="shared" si="15"/>
        <v>#REF!</v>
      </c>
      <c r="J240" s="137" t="e">
        <f>VLOOKUP(A240,'RAW MATERIALS'!$B$4:$I$206,3,FALSE)*B240</f>
        <v>#REF!</v>
      </c>
    </row>
    <row r="241" spans="1:11" ht="15" customHeight="1">
      <c r="A241" s="97" t="e">
        <f>'RAW MATERIALS'!#REF!</f>
        <v>#REF!</v>
      </c>
      <c r="B241" s="98" t="e">
        <f t="shared" si="16"/>
        <v>#REF!</v>
      </c>
      <c r="C241" s="99" t="e">
        <f>SUMPRODUCT(('Materials bought'!$A$4:$A$4121='Buy list'!A241)*('Materials bought'!$B$4:$B$4121))-SUMPRODUCT(('Materials used'!$A$4:$A$4296='Buy list'!A241)*('Materials used'!$B$4:$B$4296))</f>
        <v>#REF!</v>
      </c>
      <c r="D241" s="99" t="e">
        <f>SUMPRODUCT((Orders!$A$4:$A$3960='Buy list'!$A241)*(Orders!$D$4:$D$3960))</f>
        <v>#REF!</v>
      </c>
      <c r="E241" s="99" t="e">
        <f t="shared" si="13"/>
        <v>#REF!</v>
      </c>
      <c r="F241" s="100" t="e">
        <f>VLOOKUP(A241,'RAW MATERIALS'!$B$4:$I$206,2,FALSE)</f>
        <v>#REF!</v>
      </c>
      <c r="G241" s="100" t="e">
        <f t="shared" si="14"/>
        <v>#REF!</v>
      </c>
      <c r="H241" s="101" t="e">
        <f>'RAW MATERIALS'!#REF!</f>
        <v>#REF!</v>
      </c>
      <c r="I241" s="101" t="e">
        <f t="shared" si="15"/>
        <v>#REF!</v>
      </c>
      <c r="J241" s="137" t="e">
        <f>VLOOKUP(A241,'RAW MATERIALS'!$B$4:$I$206,3,FALSE)*B241</f>
        <v>#REF!</v>
      </c>
    </row>
    <row r="242" spans="1:11" ht="15" customHeight="1">
      <c r="A242" s="97" t="e">
        <f>'RAW MATERIALS'!#REF!</f>
        <v>#REF!</v>
      </c>
      <c r="B242" s="98" t="e">
        <f t="shared" si="16"/>
        <v>#REF!</v>
      </c>
      <c r="C242" s="99" t="e">
        <f>SUMPRODUCT(('Materials bought'!$A$4:$A$4121='Buy list'!A242)*('Materials bought'!$B$4:$B$4121))-SUMPRODUCT(('Materials used'!$A$4:$A$4296='Buy list'!A242)*('Materials used'!$B$4:$B$4296))</f>
        <v>#REF!</v>
      </c>
      <c r="D242" s="99" t="e">
        <f>SUMPRODUCT((Orders!$A$4:$A$3960='Buy list'!$A242)*(Orders!$D$4:$D$3960))</f>
        <v>#REF!</v>
      </c>
      <c r="E242" s="99" t="e">
        <f t="shared" si="13"/>
        <v>#REF!</v>
      </c>
      <c r="F242" s="100" t="e">
        <f>VLOOKUP(A242,'RAW MATERIALS'!$B$4:$I$206,2,FALSE)</f>
        <v>#REF!</v>
      </c>
      <c r="G242" s="100" t="e">
        <f t="shared" si="14"/>
        <v>#REF!</v>
      </c>
      <c r="H242" s="101" t="e">
        <f>'RAW MATERIALS'!#REF!</f>
        <v>#REF!</v>
      </c>
      <c r="I242" s="101" t="e">
        <f t="shared" si="15"/>
        <v>#REF!</v>
      </c>
      <c r="J242" s="137" t="e">
        <f>VLOOKUP(A242,'RAW MATERIALS'!$B$4:$I$206,3,FALSE)*B242</f>
        <v>#REF!</v>
      </c>
    </row>
    <row r="243" spans="1:11" ht="15" customHeight="1">
      <c r="A243" s="97" t="e">
        <f>'RAW MATERIALS'!#REF!</f>
        <v>#REF!</v>
      </c>
      <c r="B243" s="98" t="e">
        <f t="shared" si="16"/>
        <v>#REF!</v>
      </c>
      <c r="C243" s="99" t="e">
        <f>SUMPRODUCT(('Materials bought'!$A$4:$A$4121='Buy list'!A243)*('Materials bought'!$B$4:$B$4121))-SUMPRODUCT(('Materials used'!$A$4:$A$4296='Buy list'!A243)*('Materials used'!$B$4:$B$4296))</f>
        <v>#REF!</v>
      </c>
      <c r="D243" s="99" t="e">
        <f>SUMPRODUCT((Orders!$A$4:$A$3960='Buy list'!$A243)*(Orders!$D$4:$D$3960))</f>
        <v>#REF!</v>
      </c>
      <c r="E243" s="99" t="e">
        <f t="shared" si="13"/>
        <v>#REF!</v>
      </c>
      <c r="F243" s="100" t="e">
        <f>VLOOKUP(A243,'RAW MATERIALS'!$B$4:$I$206,2,FALSE)</f>
        <v>#REF!</v>
      </c>
      <c r="G243" s="100" t="e">
        <f t="shared" si="14"/>
        <v>#REF!</v>
      </c>
      <c r="H243" s="101" t="e">
        <f>'RAW MATERIALS'!#REF!</f>
        <v>#REF!</v>
      </c>
      <c r="I243" s="101" t="e">
        <f t="shared" si="15"/>
        <v>#REF!</v>
      </c>
      <c r="J243" s="137" t="e">
        <f>VLOOKUP(A243,'RAW MATERIALS'!$B$4:$I$206,3,FALSE)*B243</f>
        <v>#REF!</v>
      </c>
    </row>
    <row r="244" spans="1:11" ht="15" customHeight="1">
      <c r="A244" s="97" t="e">
        <f>'RAW MATERIALS'!#REF!</f>
        <v>#REF!</v>
      </c>
      <c r="B244" s="98" t="e">
        <f t="shared" si="16"/>
        <v>#REF!</v>
      </c>
      <c r="C244" s="99" t="e">
        <f>SUMPRODUCT(('Materials bought'!$A$4:$A$4121='Buy list'!A244)*('Materials bought'!$B$4:$B$4121))-SUMPRODUCT(('Materials used'!$A$4:$A$4296='Buy list'!A244)*('Materials used'!$B$4:$B$4296))</f>
        <v>#REF!</v>
      </c>
      <c r="D244" s="99" t="e">
        <f>SUMPRODUCT((Orders!$A$4:$A$3960='Buy list'!$A244)*(Orders!$D$4:$D$3960))</f>
        <v>#REF!</v>
      </c>
      <c r="E244" s="99" t="e">
        <f t="shared" si="13"/>
        <v>#REF!</v>
      </c>
      <c r="F244" s="100" t="e">
        <f>VLOOKUP(A244,'RAW MATERIALS'!$B$4:$I$206,2,FALSE)</f>
        <v>#REF!</v>
      </c>
      <c r="G244" s="100" t="e">
        <f t="shared" si="14"/>
        <v>#REF!</v>
      </c>
      <c r="H244" s="101" t="e">
        <f>'RAW MATERIALS'!#REF!</f>
        <v>#REF!</v>
      </c>
      <c r="I244" s="101" t="e">
        <f t="shared" si="15"/>
        <v>#REF!</v>
      </c>
      <c r="J244" s="137" t="e">
        <f>VLOOKUP(A244,'RAW MATERIALS'!$B$4:$I$206,3,FALSE)*B244</f>
        <v>#REF!</v>
      </c>
    </row>
    <row r="245" spans="1:11" ht="15" customHeight="1">
      <c r="A245" s="97" t="e">
        <f>'RAW MATERIALS'!#REF!</f>
        <v>#REF!</v>
      </c>
      <c r="B245" s="98" t="e">
        <f t="shared" si="16"/>
        <v>#REF!</v>
      </c>
      <c r="C245" s="99" t="e">
        <f>SUMPRODUCT(('Materials bought'!$A$4:$A$4121='Buy list'!A245)*('Materials bought'!$B$4:$B$4121))-SUMPRODUCT(('Materials used'!$A$4:$A$4296='Buy list'!A245)*('Materials used'!$B$4:$B$4296))</f>
        <v>#REF!</v>
      </c>
      <c r="D245" s="99" t="e">
        <f>SUMPRODUCT((Orders!$A$4:$A$3960='Buy list'!$A245)*(Orders!$D$4:$D$3960))</f>
        <v>#REF!</v>
      </c>
      <c r="E245" s="99" t="e">
        <f t="shared" si="13"/>
        <v>#REF!</v>
      </c>
      <c r="F245" s="100" t="e">
        <f>VLOOKUP(A245,'RAW MATERIALS'!$B$4:$I$206,2,FALSE)</f>
        <v>#REF!</v>
      </c>
      <c r="G245" s="100" t="e">
        <f t="shared" si="14"/>
        <v>#REF!</v>
      </c>
      <c r="H245" s="101" t="e">
        <f>'RAW MATERIALS'!#REF!</f>
        <v>#REF!</v>
      </c>
      <c r="I245" s="101" t="e">
        <f t="shared" si="15"/>
        <v>#REF!</v>
      </c>
      <c r="J245" s="137" t="e">
        <f>VLOOKUP(A245,'RAW MATERIALS'!$B$4:$I$206,3,FALSE)*B245</f>
        <v>#REF!</v>
      </c>
    </row>
    <row r="246" spans="1:11" ht="15" hidden="1" customHeight="1">
      <c r="A246" s="97" t="e">
        <f>'RAW MATERIALS'!#REF!</f>
        <v>#REF!</v>
      </c>
      <c r="B246" s="98" t="e">
        <f t="shared" si="16"/>
        <v>#REF!</v>
      </c>
      <c r="C246" s="99" t="e">
        <f>SUMPRODUCT(('Materials bought'!$A$4:$A$4121='Buy list'!A246)*('Materials bought'!$B$4:$B$4121))-SUMPRODUCT(('Materials used'!$A$4:$A$4296='Buy list'!A246)*('Materials used'!$B$4:$B$4296))</f>
        <v>#REF!</v>
      </c>
      <c r="D246" s="99" t="e">
        <f>SUMPRODUCT((Orders!$A$4:$A$3960='Buy list'!$A246)*(Orders!$D$4:$D$3960))</f>
        <v>#REF!</v>
      </c>
      <c r="E246" s="99" t="e">
        <f t="shared" si="13"/>
        <v>#REF!</v>
      </c>
      <c r="F246" s="100" t="e">
        <f>VLOOKUP(A246,'RAW MATERIALS'!$B$4:$I$206,2,FALSE)</f>
        <v>#REF!</v>
      </c>
      <c r="G246" s="100" t="e">
        <f t="shared" si="14"/>
        <v>#REF!</v>
      </c>
      <c r="H246" s="101" t="e">
        <f>'RAW MATERIALS'!#REF!</f>
        <v>#REF!</v>
      </c>
      <c r="I246" s="101" t="e">
        <f t="shared" si="15"/>
        <v>#REF!</v>
      </c>
      <c r="J246" s="137" t="e">
        <f>VLOOKUP(A246,'RAW MATERIALS'!$B$4:$I$206,3,FALSE)*B246</f>
        <v>#REF!</v>
      </c>
    </row>
    <row r="247" spans="1:11" ht="15" hidden="1" customHeight="1">
      <c r="A247" s="97" t="e">
        <f>'RAW MATERIALS'!#REF!</f>
        <v>#REF!</v>
      </c>
      <c r="B247" s="98" t="e">
        <f t="shared" si="16"/>
        <v>#REF!</v>
      </c>
      <c r="C247" s="99" t="e">
        <f>SUMPRODUCT(('Materials bought'!$A$4:$A$4121='Buy list'!A247)*('Materials bought'!$B$4:$B$4121))-SUMPRODUCT(('Materials used'!$A$4:$A$4296='Buy list'!A247)*('Materials used'!$B$4:$B$4296))</f>
        <v>#REF!</v>
      </c>
      <c r="D247" s="99" t="e">
        <f>SUMPRODUCT((Orders!$A$4:$A$3960='Buy list'!$A247)*(Orders!$D$4:$D$3960))</f>
        <v>#REF!</v>
      </c>
      <c r="E247" s="99" t="e">
        <f t="shared" si="13"/>
        <v>#REF!</v>
      </c>
      <c r="F247" s="100" t="e">
        <f>VLOOKUP(A247,'RAW MATERIALS'!$B$4:$I$206,2,FALSE)</f>
        <v>#REF!</v>
      </c>
      <c r="G247" s="100" t="e">
        <f t="shared" si="14"/>
        <v>#REF!</v>
      </c>
      <c r="H247" s="101" t="e">
        <f>'RAW MATERIALS'!#REF!</f>
        <v>#REF!</v>
      </c>
      <c r="I247" s="101" t="e">
        <f t="shared" si="15"/>
        <v>#REF!</v>
      </c>
      <c r="J247" s="137" t="e">
        <f>VLOOKUP(A247,'RAW MATERIALS'!$B$4:$I$206,3,FALSE)*B247</f>
        <v>#REF!</v>
      </c>
    </row>
    <row r="248" spans="1:11" ht="15" hidden="1" customHeight="1">
      <c r="A248" s="97" t="e">
        <f>'RAW MATERIALS'!#REF!</f>
        <v>#REF!</v>
      </c>
      <c r="B248" s="98" t="e">
        <f t="shared" si="16"/>
        <v>#REF!</v>
      </c>
      <c r="C248" s="99" t="e">
        <f>SUMPRODUCT(('Materials bought'!$A$4:$A$4121='Buy list'!A248)*('Materials bought'!$B$4:$B$4121))-SUMPRODUCT(('Materials used'!$A$4:$A$4296='Buy list'!A248)*('Materials used'!$B$4:$B$4296))</f>
        <v>#REF!</v>
      </c>
      <c r="D248" s="99" t="e">
        <f>SUMPRODUCT((Orders!$A$4:$A$3960='Buy list'!$A248)*(Orders!$D$4:$D$3960))</f>
        <v>#REF!</v>
      </c>
      <c r="E248" s="99" t="e">
        <f t="shared" si="13"/>
        <v>#REF!</v>
      </c>
      <c r="F248" s="100" t="e">
        <f>VLOOKUP(A248,'RAW MATERIALS'!$B$4:$I$206,2,FALSE)</f>
        <v>#REF!</v>
      </c>
      <c r="G248" s="100" t="e">
        <f t="shared" si="14"/>
        <v>#REF!</v>
      </c>
      <c r="H248" s="101" t="e">
        <f>'RAW MATERIALS'!#REF!</f>
        <v>#REF!</v>
      </c>
      <c r="I248" s="101" t="e">
        <f t="shared" si="15"/>
        <v>#REF!</v>
      </c>
      <c r="J248" s="137" t="e">
        <f>VLOOKUP(A248,'RAW MATERIALS'!$B$4:$I$206,3,FALSE)*B248</f>
        <v>#REF!</v>
      </c>
    </row>
    <row r="249" spans="1:11" ht="15" hidden="1" customHeight="1">
      <c r="A249" s="97" t="e">
        <f>'RAW MATERIALS'!#REF!</f>
        <v>#REF!</v>
      </c>
      <c r="B249" s="98" t="e">
        <f t="shared" si="16"/>
        <v>#REF!</v>
      </c>
      <c r="C249" s="99" t="e">
        <f>SUMPRODUCT(('Materials bought'!$A$4:$A$4121='Buy list'!A249)*('Materials bought'!$B$4:$B$4121))-SUMPRODUCT(('Materials used'!$A$4:$A$4296='Buy list'!A249)*('Materials used'!$B$4:$B$4296))</f>
        <v>#REF!</v>
      </c>
      <c r="D249" s="99" t="e">
        <f>SUMPRODUCT((Orders!$A$4:$A$3960='Buy list'!$A249)*(Orders!$D$4:$D$3960))</f>
        <v>#REF!</v>
      </c>
      <c r="E249" s="99" t="e">
        <f t="shared" si="13"/>
        <v>#REF!</v>
      </c>
      <c r="F249" s="100" t="e">
        <f>VLOOKUP(A249,'RAW MATERIALS'!$B$4:$I$206,2,FALSE)</f>
        <v>#REF!</v>
      </c>
      <c r="G249" s="100" t="e">
        <f t="shared" si="14"/>
        <v>#REF!</v>
      </c>
      <c r="H249" s="101" t="e">
        <f>'RAW MATERIALS'!#REF!</f>
        <v>#REF!</v>
      </c>
      <c r="I249" s="101" t="e">
        <f t="shared" si="15"/>
        <v>#REF!</v>
      </c>
      <c r="J249" s="137" t="e">
        <f>VLOOKUP(A249,'RAW MATERIALS'!$B$4:$I$206,3,FALSE)*B249</f>
        <v>#REF!</v>
      </c>
    </row>
    <row r="250" spans="1:11" ht="15" hidden="1" customHeight="1">
      <c r="A250" s="97" t="e">
        <f>'RAW MATERIALS'!#REF!</f>
        <v>#REF!</v>
      </c>
      <c r="B250" s="98" t="e">
        <f t="shared" si="16"/>
        <v>#REF!</v>
      </c>
      <c r="C250" s="99" t="e">
        <f>SUMPRODUCT(('Materials bought'!$A$4:$A$4121='Buy list'!A250)*('Materials bought'!$B$4:$B$4121))-SUMPRODUCT(('Materials used'!$A$4:$A$4296='Buy list'!A250)*('Materials used'!$B$4:$B$4296))</f>
        <v>#REF!</v>
      </c>
      <c r="D250" s="99" t="e">
        <f>SUMPRODUCT((Orders!$A$4:$A$3960='Buy list'!$A250)*(Orders!$D$4:$D$3960))</f>
        <v>#REF!</v>
      </c>
      <c r="E250" s="99" t="e">
        <f t="shared" si="13"/>
        <v>#REF!</v>
      </c>
      <c r="F250" s="100" t="e">
        <f>VLOOKUP(A250,'RAW MATERIALS'!$B$4:$I$206,2,FALSE)</f>
        <v>#REF!</v>
      </c>
      <c r="G250" s="100" t="e">
        <f t="shared" si="14"/>
        <v>#REF!</v>
      </c>
      <c r="H250" s="101" t="e">
        <f>'RAW MATERIALS'!#REF!</f>
        <v>#REF!</v>
      </c>
      <c r="I250" s="101" t="e">
        <f t="shared" si="15"/>
        <v>#REF!</v>
      </c>
      <c r="J250" s="137" t="e">
        <f>VLOOKUP(A250,'RAW MATERIALS'!$B$4:$I$206,3,FALSE)*B250</f>
        <v>#REF!</v>
      </c>
    </row>
    <row r="251" spans="1:11" ht="15" hidden="1" customHeight="1">
      <c r="A251" s="97" t="e">
        <f>'RAW MATERIALS'!#REF!</f>
        <v>#REF!</v>
      </c>
      <c r="B251" s="98" t="e">
        <f t="shared" si="16"/>
        <v>#REF!</v>
      </c>
      <c r="C251" s="99" t="e">
        <f>SUMPRODUCT(('Materials bought'!$A$4:$A$4121='Buy list'!A251)*('Materials bought'!$B$4:$B$4121))-SUMPRODUCT(('Materials used'!$A$4:$A$4296='Buy list'!A251)*('Materials used'!$B$4:$B$4296))</f>
        <v>#REF!</v>
      </c>
      <c r="D251" s="99" t="e">
        <f>SUMPRODUCT((Orders!$A$4:$A$3960='Buy list'!$A251)*(Orders!$D$4:$D$3960))</f>
        <v>#REF!</v>
      </c>
      <c r="E251" s="99" t="e">
        <f t="shared" si="13"/>
        <v>#REF!</v>
      </c>
      <c r="F251" s="100" t="e">
        <f>VLOOKUP(A251,'RAW MATERIALS'!$B$4:$I$206,2,FALSE)</f>
        <v>#REF!</v>
      </c>
      <c r="G251" s="100" t="e">
        <f t="shared" si="14"/>
        <v>#REF!</v>
      </c>
      <c r="H251" s="101" t="e">
        <f>'RAW MATERIALS'!#REF!</f>
        <v>#REF!</v>
      </c>
      <c r="I251" s="101" t="e">
        <f t="shared" si="15"/>
        <v>#REF!</v>
      </c>
      <c r="J251" s="137" t="e">
        <f>VLOOKUP(A251,'RAW MATERIALS'!$B$4:$I$206,3,FALSE)*B251</f>
        <v>#REF!</v>
      </c>
    </row>
    <row r="252" spans="1:11" ht="15" hidden="1" customHeight="1">
      <c r="A252" s="97" t="e">
        <f>'RAW MATERIALS'!#REF!</f>
        <v>#REF!</v>
      </c>
      <c r="B252" s="98" t="e">
        <f t="shared" si="16"/>
        <v>#REF!</v>
      </c>
      <c r="C252" s="99" t="e">
        <f>SUMPRODUCT(('Materials bought'!$A$4:$A$4121='Buy list'!A252)*('Materials bought'!$B$4:$B$4121))-SUMPRODUCT(('Materials used'!$A$4:$A$4296='Buy list'!A252)*('Materials used'!$B$4:$B$4296))</f>
        <v>#REF!</v>
      </c>
      <c r="D252" s="99" t="e">
        <f>SUMPRODUCT((Orders!$A$4:$A$3960='Buy list'!$A252)*(Orders!$D$4:$D$3960))</f>
        <v>#REF!</v>
      </c>
      <c r="E252" s="99" t="e">
        <f t="shared" si="13"/>
        <v>#REF!</v>
      </c>
      <c r="F252" s="100" t="e">
        <f>VLOOKUP(A252,'RAW MATERIALS'!$B$4:$I$206,2,FALSE)</f>
        <v>#REF!</v>
      </c>
      <c r="G252" s="100" t="e">
        <f t="shared" si="14"/>
        <v>#REF!</v>
      </c>
      <c r="H252" s="101" t="e">
        <f>'RAW MATERIALS'!#REF!</f>
        <v>#REF!</v>
      </c>
      <c r="I252" s="101" t="e">
        <f t="shared" si="15"/>
        <v>#REF!</v>
      </c>
      <c r="J252" s="137" t="e">
        <f>VLOOKUP(A252,'RAW MATERIALS'!$B$4:$I$206,3,FALSE)*B252</f>
        <v>#REF!</v>
      </c>
    </row>
    <row r="253" spans="1:11" ht="15" hidden="1" customHeight="1">
      <c r="A253" s="97" t="e">
        <f>'RAW MATERIALS'!#REF!</f>
        <v>#REF!</v>
      </c>
      <c r="B253" s="98" t="e">
        <f t="shared" ref="B253:B316" si="17">E253+G253</f>
        <v>#REF!</v>
      </c>
      <c r="C253" s="99" t="e">
        <f>SUMPRODUCT(('Materials bought'!$A$4:$A$4121='Buy list'!A253)*('Materials bought'!$B$4:$B$4121))-SUMPRODUCT(('Materials used'!$A$4:$A$4296='Buy list'!A253)*('Materials used'!$B$4:$B$4296))</f>
        <v>#REF!</v>
      </c>
      <c r="D253" s="99" t="e">
        <f>SUMPRODUCT((Orders!$A$4:$A$3960='Buy list'!$A253)*(Orders!$D$4:$D$3960))</f>
        <v>#REF!</v>
      </c>
      <c r="E253" s="99" t="e">
        <f t="shared" si="13"/>
        <v>#REF!</v>
      </c>
      <c r="F253" s="100" t="e">
        <f>VLOOKUP(A253,'RAW MATERIALS'!$B$4:$I$206,2,FALSE)</f>
        <v>#REF!</v>
      </c>
      <c r="G253" s="100" t="e">
        <f t="shared" si="14"/>
        <v>#REF!</v>
      </c>
      <c r="H253" s="101" t="e">
        <f>'RAW MATERIALS'!#REF!</f>
        <v>#REF!</v>
      </c>
      <c r="I253" s="101" t="e">
        <f t="shared" si="15"/>
        <v>#REF!</v>
      </c>
      <c r="J253" s="137" t="e">
        <f>VLOOKUP(A253,'RAW MATERIALS'!$B$4:$I$206,3,FALSE)*B253</f>
        <v>#REF!</v>
      </c>
    </row>
    <row r="254" spans="1:11" ht="15" hidden="1" customHeight="1">
      <c r="A254" s="97" t="e">
        <f>'RAW MATERIALS'!#REF!</f>
        <v>#REF!</v>
      </c>
      <c r="B254" s="98" t="e">
        <f t="shared" si="17"/>
        <v>#REF!</v>
      </c>
      <c r="C254" s="99" t="e">
        <f>SUMPRODUCT(('Materials bought'!$A$4:$A$4121='Buy list'!A254)*('Materials bought'!$B$4:$B$4121))-SUMPRODUCT(('Materials used'!$A$4:$A$4296='Buy list'!A254)*('Materials used'!$B$4:$B$4296))</f>
        <v>#REF!</v>
      </c>
      <c r="D254" s="99" t="e">
        <f>SUMPRODUCT((Orders!$A$4:$A$3960='Buy list'!$A254)*(Orders!$D$4:$D$3960))</f>
        <v>#REF!</v>
      </c>
      <c r="E254" s="99" t="e">
        <f t="shared" si="13"/>
        <v>#REF!</v>
      </c>
      <c r="F254" s="100" t="e">
        <f>VLOOKUP(A254,'RAW MATERIALS'!$B$4:$I$206,2,FALSE)</f>
        <v>#REF!</v>
      </c>
      <c r="G254" s="100" t="e">
        <f t="shared" si="14"/>
        <v>#REF!</v>
      </c>
      <c r="H254" s="101" t="e">
        <f>'RAW MATERIALS'!#REF!</f>
        <v>#REF!</v>
      </c>
      <c r="I254" s="101" t="e">
        <f t="shared" si="15"/>
        <v>#REF!</v>
      </c>
      <c r="J254" s="137" t="e">
        <f>VLOOKUP(A254,'RAW MATERIALS'!$B$4:$I$206,3,FALSE)*B254</f>
        <v>#REF!</v>
      </c>
    </row>
    <row r="255" spans="1:11" ht="15" hidden="1" customHeight="1">
      <c r="A255" s="97" t="e">
        <f>'RAW MATERIALS'!#REF!</f>
        <v>#REF!</v>
      </c>
      <c r="B255" s="98" t="e">
        <f t="shared" si="17"/>
        <v>#REF!</v>
      </c>
      <c r="C255" s="99" t="e">
        <f>SUMPRODUCT(('Materials bought'!$A$4:$A$4121='Buy list'!A255)*('Materials bought'!$B$4:$B$4121))-SUMPRODUCT(('Materials used'!$A$4:$A$4296='Buy list'!A255)*('Materials used'!$B$4:$B$4296))</f>
        <v>#REF!</v>
      </c>
      <c r="D255" s="99" t="e">
        <f>SUMPRODUCT((Orders!$A$4:$A$3960='Buy list'!$A255)*(Orders!$D$4:$D$3960))</f>
        <v>#REF!</v>
      </c>
      <c r="E255" s="99" t="e">
        <f t="shared" si="13"/>
        <v>#REF!</v>
      </c>
      <c r="F255" s="100" t="e">
        <f>VLOOKUP(A255,'RAW MATERIALS'!$B$4:$I$206,2,FALSE)</f>
        <v>#REF!</v>
      </c>
      <c r="G255" s="100" t="e">
        <f t="shared" si="14"/>
        <v>#REF!</v>
      </c>
      <c r="H255" s="101" t="e">
        <f>'RAW MATERIALS'!#REF!</f>
        <v>#REF!</v>
      </c>
      <c r="I255" s="101" t="e">
        <f t="shared" si="15"/>
        <v>#REF!</v>
      </c>
      <c r="J255" s="137" t="e">
        <f>VLOOKUP(A255,'RAW MATERIALS'!$B$4:$I$206,3,FALSE)*B255</f>
        <v>#REF!</v>
      </c>
    </row>
    <row r="256" spans="1:11" ht="15" hidden="1" customHeight="1">
      <c r="A256" s="97" t="e">
        <f>'RAW MATERIALS'!#REF!</f>
        <v>#REF!</v>
      </c>
      <c r="B256" s="98" t="e">
        <f t="shared" si="17"/>
        <v>#REF!</v>
      </c>
      <c r="C256" s="99" t="e">
        <f>SUMPRODUCT(('Materials bought'!$A$4:$A$4121='Buy list'!A256)*('Materials bought'!$B$4:$B$4121))-SUMPRODUCT(('Materials used'!$A$4:$A$4296='Buy list'!A256)*('Materials used'!$B$4:$B$4296))</f>
        <v>#REF!</v>
      </c>
      <c r="D256" s="99" t="e">
        <f>SUMPRODUCT((Orders!$A$4:$A$3960='Buy list'!$A256)*(Orders!$D$4:$D$3960))</f>
        <v>#REF!</v>
      </c>
      <c r="E256" s="99" t="e">
        <f t="shared" si="13"/>
        <v>#REF!</v>
      </c>
      <c r="F256" s="100" t="e">
        <f>VLOOKUP(A256,'RAW MATERIALS'!$B$4:$I$206,2,FALSE)</f>
        <v>#REF!</v>
      </c>
      <c r="G256" s="100" t="e">
        <f t="shared" si="14"/>
        <v>#REF!</v>
      </c>
      <c r="H256" s="101" t="e">
        <f>'RAW MATERIALS'!#REF!</f>
        <v>#REF!</v>
      </c>
      <c r="I256" s="101" t="e">
        <f t="shared" si="15"/>
        <v>#REF!</v>
      </c>
      <c r="J256" s="137" t="e">
        <f>VLOOKUP(A256,'RAW MATERIALS'!$B$4:$I$206,3,FALSE)*B256</f>
        <v>#REF!</v>
      </c>
      <c r="K256" s="90" t="s">
        <v>199</v>
      </c>
    </row>
    <row r="257" spans="1:10" ht="15" hidden="1" customHeight="1">
      <c r="A257" s="97" t="e">
        <f>'RAW MATERIALS'!#REF!</f>
        <v>#REF!</v>
      </c>
      <c r="B257" s="98" t="e">
        <f t="shared" si="17"/>
        <v>#REF!</v>
      </c>
      <c r="C257" s="99" t="e">
        <f>SUMPRODUCT(('Materials bought'!$A$4:$A$4121='Buy list'!A257)*('Materials bought'!$B$4:$B$4121))-SUMPRODUCT(('Materials used'!$A$4:$A$4296='Buy list'!A257)*('Materials used'!$B$4:$B$4296))</f>
        <v>#REF!</v>
      </c>
      <c r="D257" s="99" t="e">
        <f>SUMPRODUCT((Orders!$A$4:$A$3960='Buy list'!$A257)*(Orders!$D$4:$D$3960))</f>
        <v>#REF!</v>
      </c>
      <c r="E257" s="99" t="e">
        <f t="shared" si="13"/>
        <v>#REF!</v>
      </c>
      <c r="F257" s="100" t="e">
        <f>VLOOKUP(A257,'RAW MATERIALS'!$B$4:$I$206,2,FALSE)</f>
        <v>#REF!</v>
      </c>
      <c r="G257" s="100" t="e">
        <f t="shared" si="14"/>
        <v>#REF!</v>
      </c>
      <c r="H257" s="101" t="e">
        <f>'RAW MATERIALS'!#REF!</f>
        <v>#REF!</v>
      </c>
      <c r="I257" s="101" t="e">
        <f t="shared" si="15"/>
        <v>#REF!</v>
      </c>
      <c r="J257" s="137" t="e">
        <f>VLOOKUP(A257,'RAW MATERIALS'!$B$4:$I$206,3,FALSE)*B257</f>
        <v>#REF!</v>
      </c>
    </row>
    <row r="258" spans="1:10" ht="15" hidden="1" customHeight="1">
      <c r="A258" s="97" t="e">
        <f>'RAW MATERIALS'!#REF!</f>
        <v>#REF!</v>
      </c>
      <c r="B258" s="98" t="e">
        <f t="shared" si="17"/>
        <v>#REF!</v>
      </c>
      <c r="C258" s="99" t="e">
        <f>SUMPRODUCT(('Materials bought'!$A$4:$A$4121='Buy list'!A258)*('Materials bought'!$B$4:$B$4121))-SUMPRODUCT(('Materials used'!$A$4:$A$4296='Buy list'!A258)*('Materials used'!$B$4:$B$4296))</f>
        <v>#REF!</v>
      </c>
      <c r="D258" s="99" t="e">
        <f>SUMPRODUCT((Orders!$A$4:$A$3960='Buy list'!$A258)*(Orders!$D$4:$D$3960))</f>
        <v>#REF!</v>
      </c>
      <c r="E258" s="99" t="e">
        <f t="shared" si="13"/>
        <v>#REF!</v>
      </c>
      <c r="F258" s="100" t="e">
        <f>VLOOKUP(A258,'RAW MATERIALS'!$B$4:$I$206,2,FALSE)</f>
        <v>#REF!</v>
      </c>
      <c r="G258" s="100" t="e">
        <f t="shared" si="14"/>
        <v>#REF!</v>
      </c>
      <c r="H258" s="101" t="e">
        <f>'RAW MATERIALS'!#REF!</f>
        <v>#REF!</v>
      </c>
      <c r="I258" s="101" t="e">
        <f t="shared" si="15"/>
        <v>#REF!</v>
      </c>
      <c r="J258" s="137" t="e">
        <f>VLOOKUP(A258,'RAW MATERIALS'!$B$4:$I$206,3,FALSE)*B258</f>
        <v>#REF!</v>
      </c>
    </row>
    <row r="259" spans="1:10" ht="15" hidden="1" customHeight="1">
      <c r="A259" s="97" t="e">
        <f>'RAW MATERIALS'!#REF!</f>
        <v>#REF!</v>
      </c>
      <c r="B259" s="98" t="e">
        <f t="shared" si="17"/>
        <v>#REF!</v>
      </c>
      <c r="C259" s="99" t="e">
        <f>SUMPRODUCT(('Materials bought'!$A$4:$A$4121='Buy list'!A259)*('Materials bought'!$B$4:$B$4121))-SUMPRODUCT(('Materials used'!$A$4:$A$4296='Buy list'!A259)*('Materials used'!$B$4:$B$4296))</f>
        <v>#REF!</v>
      </c>
      <c r="D259" s="99" t="e">
        <f>SUMPRODUCT((Orders!$A$4:$A$3960='Buy list'!$A259)*(Orders!$D$4:$D$3960))</f>
        <v>#REF!</v>
      </c>
      <c r="E259" s="99" t="e">
        <f t="shared" si="13"/>
        <v>#REF!</v>
      </c>
      <c r="F259" s="100" t="e">
        <f>VLOOKUP(A259,'RAW MATERIALS'!$B$4:$I$206,2,FALSE)</f>
        <v>#REF!</v>
      </c>
      <c r="G259" s="100" t="e">
        <f t="shared" si="14"/>
        <v>#REF!</v>
      </c>
      <c r="H259" s="101" t="e">
        <f>'RAW MATERIALS'!#REF!</f>
        <v>#REF!</v>
      </c>
      <c r="I259" s="101" t="e">
        <f t="shared" si="15"/>
        <v>#REF!</v>
      </c>
      <c r="J259" s="137" t="e">
        <f>VLOOKUP(A259,'RAW MATERIALS'!$B$4:$I$206,3,FALSE)*B259</f>
        <v>#REF!</v>
      </c>
    </row>
    <row r="260" spans="1:10" ht="15" hidden="1" customHeight="1">
      <c r="A260" s="97" t="e">
        <f>'RAW MATERIALS'!#REF!</f>
        <v>#REF!</v>
      </c>
      <c r="B260" s="98" t="e">
        <f t="shared" si="17"/>
        <v>#REF!</v>
      </c>
      <c r="C260" s="99" t="e">
        <f>SUMPRODUCT(('Materials bought'!$A$4:$A$4121='Buy list'!A260)*('Materials bought'!$B$4:$B$4121))-SUMPRODUCT(('Materials used'!$A$4:$A$4296='Buy list'!A260)*('Materials used'!$B$4:$B$4296))</f>
        <v>#REF!</v>
      </c>
      <c r="D260" s="99" t="e">
        <f>SUMPRODUCT((Orders!$A$4:$A$3960='Buy list'!$A260)*(Orders!$D$4:$D$3960))</f>
        <v>#REF!</v>
      </c>
      <c r="E260" s="99" t="e">
        <f t="shared" si="13"/>
        <v>#REF!</v>
      </c>
      <c r="F260" s="100" t="e">
        <f>VLOOKUP(A260,'RAW MATERIALS'!$B$4:$I$206,2,FALSE)</f>
        <v>#REF!</v>
      </c>
      <c r="G260" s="100" t="e">
        <f t="shared" si="14"/>
        <v>#REF!</v>
      </c>
      <c r="H260" s="101" t="e">
        <f>'RAW MATERIALS'!#REF!</f>
        <v>#REF!</v>
      </c>
      <c r="I260" s="101" t="e">
        <f t="shared" si="15"/>
        <v>#REF!</v>
      </c>
      <c r="J260" s="137" t="e">
        <f>VLOOKUP(A260,'RAW MATERIALS'!$B$4:$I$206,3,FALSE)*B260</f>
        <v>#REF!</v>
      </c>
    </row>
    <row r="261" spans="1:10" ht="15" hidden="1" customHeight="1">
      <c r="A261" s="97" t="e">
        <f>'RAW MATERIALS'!#REF!</f>
        <v>#REF!</v>
      </c>
      <c r="B261" s="98" t="e">
        <f t="shared" si="17"/>
        <v>#REF!</v>
      </c>
      <c r="C261" s="99" t="e">
        <f>SUMPRODUCT(('Materials bought'!$A$4:$A$4121='Buy list'!A261)*('Materials bought'!$B$4:$B$4121))-SUMPRODUCT(('Materials used'!$A$4:$A$4296='Buy list'!A261)*('Materials used'!$B$4:$B$4296))</f>
        <v>#REF!</v>
      </c>
      <c r="D261" s="99" t="e">
        <f>SUMPRODUCT((Orders!$A$4:$A$3960='Buy list'!$A261)*(Orders!$D$4:$D$3960))</f>
        <v>#REF!</v>
      </c>
      <c r="E261" s="99" t="e">
        <f t="shared" ref="E261:E324" si="18">IF(C261-D261&lt;0,D261-C261,0)</f>
        <v>#REF!</v>
      </c>
      <c r="F261" s="100" t="e">
        <f>VLOOKUP(A261,'RAW MATERIALS'!$B$4:$I$206,2,FALSE)</f>
        <v>#REF!</v>
      </c>
      <c r="G261" s="100" t="e">
        <f t="shared" ref="G261:G324" si="19">IF(C261-D261&lt;=F261,2*F261,0)</f>
        <v>#REF!</v>
      </c>
      <c r="H261" s="101" t="e">
        <f>'RAW MATERIALS'!#REF!</f>
        <v>#REF!</v>
      </c>
      <c r="I261" s="101" t="e">
        <f t="shared" ref="I261:I324" si="20">IF(B261&gt;0,"yes","no")</f>
        <v>#REF!</v>
      </c>
      <c r="J261" s="137" t="e">
        <f>VLOOKUP(A261,'RAW MATERIALS'!$B$4:$I$206,3,FALSE)*B261</f>
        <v>#REF!</v>
      </c>
    </row>
    <row r="262" spans="1:10" ht="15" hidden="1" customHeight="1">
      <c r="A262" s="97" t="str">
        <f>'RAW MATERIALS'!B4</f>
        <v>Your Business</v>
      </c>
      <c r="B262" s="98">
        <f t="shared" si="17"/>
        <v>0</v>
      </c>
      <c r="C262" s="99">
        <f>SUMPRODUCT(('Materials bought'!$A$4:$A$4121='Buy list'!A262)*('Materials bought'!$B$4:$B$4121))-SUMPRODUCT(('Materials used'!$A$4:$A$4296='Buy list'!A262)*('Materials used'!$B$4:$B$4296))</f>
        <v>0</v>
      </c>
      <c r="D262" s="99">
        <f>SUMPRODUCT((Orders!$A$4:$A$3960='Buy list'!$A262)*(Orders!$D$4:$D$3960))</f>
        <v>0</v>
      </c>
      <c r="E262" s="99">
        <f t="shared" si="18"/>
        <v>0</v>
      </c>
      <c r="F262" s="100">
        <f>VLOOKUP(A262,'RAW MATERIALS'!$B$4:$I$206,2,FALSE)</f>
        <v>0</v>
      </c>
      <c r="G262" s="100">
        <f t="shared" si="19"/>
        <v>0</v>
      </c>
      <c r="H262" s="101" t="e">
        <f>'RAW MATERIALS'!#REF!</f>
        <v>#REF!</v>
      </c>
      <c r="I262" s="101" t="str">
        <f t="shared" si="20"/>
        <v>no</v>
      </c>
      <c r="J262" s="137">
        <f>VLOOKUP(A262,'RAW MATERIALS'!$B$4:$I$206,3,FALSE)*B262</f>
        <v>0</v>
      </c>
    </row>
    <row r="263" spans="1:10" ht="15" hidden="1" customHeight="1">
      <c r="A263" s="97">
        <f>'RAW MATERIALS'!B5</f>
        <v>0</v>
      </c>
      <c r="B263" s="98" t="e">
        <f t="shared" si="17"/>
        <v>#N/A</v>
      </c>
      <c r="C263" s="99">
        <f>SUMPRODUCT(('Materials bought'!$A$4:$A$4121='Buy list'!A263)*('Materials bought'!$B$4:$B$4121))-SUMPRODUCT(('Materials used'!$A$4:$A$4296='Buy list'!A263)*('Materials used'!$B$4:$B$4296))</f>
        <v>0</v>
      </c>
      <c r="D263" s="99">
        <f>SUMPRODUCT((Orders!$A$4:$A$3960='Buy list'!$A263)*(Orders!$D$4:$D$3960))</f>
        <v>0</v>
      </c>
      <c r="E263" s="99">
        <f t="shared" si="18"/>
        <v>0</v>
      </c>
      <c r="F263" s="100" t="e">
        <f>VLOOKUP(A263,'RAW MATERIALS'!$B$4:$I$206,2,FALSE)</f>
        <v>#N/A</v>
      </c>
      <c r="G263" s="100" t="e">
        <f t="shared" si="19"/>
        <v>#N/A</v>
      </c>
      <c r="H263" s="101" t="e">
        <f>'RAW MATERIALS'!#REF!</f>
        <v>#REF!</v>
      </c>
      <c r="I263" s="101" t="e">
        <f t="shared" si="20"/>
        <v>#N/A</v>
      </c>
      <c r="J263" s="137" t="e">
        <f>VLOOKUP(A263,'RAW MATERIALS'!$B$4:$I$206,3,FALSE)*B263</f>
        <v>#N/A</v>
      </c>
    </row>
    <row r="264" spans="1:10" ht="15" hidden="1" customHeight="1">
      <c r="A264" s="97">
        <f>'RAW MATERIALS'!B6</f>
        <v>0</v>
      </c>
      <c r="B264" s="98" t="e">
        <f t="shared" si="17"/>
        <v>#N/A</v>
      </c>
      <c r="C264" s="99">
        <f>SUMPRODUCT(('Materials bought'!$A$4:$A$4121='Buy list'!A264)*('Materials bought'!$B$4:$B$4121))-SUMPRODUCT(('Materials used'!$A$4:$A$4296='Buy list'!A264)*('Materials used'!$B$4:$B$4296))</f>
        <v>0</v>
      </c>
      <c r="D264" s="99">
        <f>SUMPRODUCT((Orders!$A$4:$A$3960='Buy list'!$A264)*(Orders!$D$4:$D$3960))</f>
        <v>0</v>
      </c>
      <c r="E264" s="99">
        <f t="shared" si="18"/>
        <v>0</v>
      </c>
      <c r="F264" s="100" t="e">
        <f>VLOOKUP(A264,'RAW MATERIALS'!$B$4:$I$206,2,FALSE)</f>
        <v>#N/A</v>
      </c>
      <c r="G264" s="100" t="e">
        <f t="shared" si="19"/>
        <v>#N/A</v>
      </c>
      <c r="H264" s="101" t="e">
        <f>'RAW MATERIALS'!#REF!</f>
        <v>#REF!</v>
      </c>
      <c r="I264" s="101" t="e">
        <f t="shared" si="20"/>
        <v>#N/A</v>
      </c>
      <c r="J264" s="137" t="e">
        <f>VLOOKUP(A264,'RAW MATERIALS'!$B$4:$I$206,3,FALSE)*B264</f>
        <v>#N/A</v>
      </c>
    </row>
    <row r="265" spans="1:10" ht="15" hidden="1" customHeight="1">
      <c r="A265" s="97" t="str">
        <f>'RAW MATERIALS'!B7</f>
        <v>RAW MATERIALS</v>
      </c>
      <c r="B265" s="98" t="e">
        <f t="shared" si="17"/>
        <v>#VALUE!</v>
      </c>
      <c r="C265" s="99">
        <f>SUMPRODUCT(('Materials bought'!$A$4:$A$4121='Buy list'!A265)*('Materials bought'!$B$4:$B$4121))-SUMPRODUCT(('Materials used'!$A$4:$A$4296='Buy list'!A265)*('Materials used'!$B$4:$B$4296))</f>
        <v>0</v>
      </c>
      <c r="D265" s="99">
        <f>SUMPRODUCT((Orders!$A$4:$A$3960='Buy list'!$A265)*(Orders!$D$4:$D$3960))</f>
        <v>0</v>
      </c>
      <c r="E265" s="99">
        <f t="shared" si="18"/>
        <v>0</v>
      </c>
      <c r="F265" s="100" t="str">
        <f>VLOOKUP(A265,'RAW MATERIALS'!$B$4:$I$206,2,FALSE)</f>
        <v>price / unit</v>
      </c>
      <c r="G265" s="100" t="e">
        <f t="shared" si="19"/>
        <v>#VALUE!</v>
      </c>
      <c r="H265" s="101" t="e">
        <f>'RAW MATERIALS'!#REF!</f>
        <v>#REF!</v>
      </c>
      <c r="I265" s="101" t="e">
        <f t="shared" si="20"/>
        <v>#VALUE!</v>
      </c>
      <c r="J265" s="137" t="e">
        <f>VLOOKUP(A265,'RAW MATERIALS'!$B$4:$I$206,3,FALSE)*B265</f>
        <v>#VALUE!</v>
      </c>
    </row>
    <row r="266" spans="1:10" ht="15" hidden="1" customHeight="1">
      <c r="A266" s="97" t="str">
        <f>'RAW MATERIALS'!B8</f>
        <v>raw material 1</v>
      </c>
      <c r="B266" s="98">
        <f t="shared" si="17"/>
        <v>0</v>
      </c>
      <c r="C266" s="99">
        <f>SUMPRODUCT(('Materials bought'!$A$4:$A$4121='Buy list'!A266)*('Materials bought'!$B$4:$B$4121))-SUMPRODUCT(('Materials used'!$A$4:$A$4296='Buy list'!A266)*('Materials used'!$B$4:$B$4296))</f>
        <v>0</v>
      </c>
      <c r="D266" s="99">
        <f>SUMPRODUCT((Orders!$A$4:$A$3960='Buy list'!$A266)*(Orders!$D$4:$D$3960))</f>
        <v>0</v>
      </c>
      <c r="E266" s="99">
        <f t="shared" si="18"/>
        <v>0</v>
      </c>
      <c r="F266" s="100">
        <f>VLOOKUP(A266,'RAW MATERIALS'!$B$4:$I$206,2,FALSE)</f>
        <v>0</v>
      </c>
      <c r="G266" s="100">
        <f t="shared" si="19"/>
        <v>0</v>
      </c>
      <c r="H266" s="101" t="e">
        <f>'RAW MATERIALS'!#REF!</f>
        <v>#REF!</v>
      </c>
      <c r="I266" s="101" t="str">
        <f t="shared" si="20"/>
        <v>no</v>
      </c>
      <c r="J266" s="137">
        <f>VLOOKUP(A266,'RAW MATERIALS'!$B$4:$I$206,3,FALSE)*B266</f>
        <v>0</v>
      </c>
    </row>
    <row r="267" spans="1:10" ht="15" hidden="1" customHeight="1">
      <c r="A267" s="97" t="str">
        <f>'RAW MATERIALS'!B9</f>
        <v>raw material 2</v>
      </c>
      <c r="B267" s="98">
        <f t="shared" si="17"/>
        <v>0</v>
      </c>
      <c r="C267" s="99">
        <f>SUMPRODUCT(('Materials bought'!$A$4:$A$4121='Buy list'!A267)*('Materials bought'!$B$4:$B$4121))-SUMPRODUCT(('Materials used'!$A$4:$A$4296='Buy list'!A267)*('Materials used'!$B$4:$B$4296))</f>
        <v>0</v>
      </c>
      <c r="D267" s="99">
        <f>SUMPRODUCT((Orders!$A$4:$A$3960='Buy list'!$A267)*(Orders!$D$4:$D$3960))</f>
        <v>0</v>
      </c>
      <c r="E267" s="99">
        <f t="shared" si="18"/>
        <v>0</v>
      </c>
      <c r="F267" s="100">
        <f>VLOOKUP(A267,'RAW MATERIALS'!$B$4:$I$206,2,FALSE)</f>
        <v>0</v>
      </c>
      <c r="G267" s="100">
        <f t="shared" si="19"/>
        <v>0</v>
      </c>
      <c r="H267" s="101" t="e">
        <f>'RAW MATERIALS'!#REF!</f>
        <v>#REF!</v>
      </c>
      <c r="I267" s="101" t="str">
        <f t="shared" si="20"/>
        <v>no</v>
      </c>
      <c r="J267" s="137">
        <f>VLOOKUP(A267,'RAW MATERIALS'!$B$4:$I$206,3,FALSE)*B267</f>
        <v>0</v>
      </c>
    </row>
    <row r="268" spans="1:10" ht="15" hidden="1" customHeight="1">
      <c r="A268" s="97" t="str">
        <f>'RAW MATERIALS'!B10</f>
        <v>raw material 3</v>
      </c>
      <c r="B268" s="98">
        <f t="shared" si="17"/>
        <v>0</v>
      </c>
      <c r="C268" s="99">
        <f>SUMPRODUCT(('Materials bought'!$A$4:$A$4121='Buy list'!A268)*('Materials bought'!$B$4:$B$4121))-SUMPRODUCT(('Materials used'!$A$4:$A$4296='Buy list'!A268)*('Materials used'!$B$4:$B$4296))</f>
        <v>0</v>
      </c>
      <c r="D268" s="99">
        <f>SUMPRODUCT((Orders!$A$4:$A$3960='Buy list'!$A268)*(Orders!$D$4:$D$3960))</f>
        <v>0</v>
      </c>
      <c r="E268" s="99">
        <f t="shared" si="18"/>
        <v>0</v>
      </c>
      <c r="F268" s="100">
        <f>VLOOKUP(A268,'RAW MATERIALS'!$B$4:$I$206,2,FALSE)</f>
        <v>0</v>
      </c>
      <c r="G268" s="100">
        <f t="shared" si="19"/>
        <v>0</v>
      </c>
      <c r="H268" s="101" t="e">
        <f>'RAW MATERIALS'!#REF!</f>
        <v>#REF!</v>
      </c>
      <c r="I268" s="101" t="str">
        <f t="shared" si="20"/>
        <v>no</v>
      </c>
      <c r="J268" s="137">
        <f>VLOOKUP(A268,'RAW MATERIALS'!$B$4:$I$206,3,FALSE)*B268</f>
        <v>0</v>
      </c>
    </row>
    <row r="269" spans="1:10" ht="15" hidden="1" customHeight="1">
      <c r="A269" s="97" t="str">
        <f>'RAW MATERIALS'!B11</f>
        <v>raw material 4</v>
      </c>
      <c r="B269" s="98">
        <f t="shared" si="17"/>
        <v>0</v>
      </c>
      <c r="C269" s="99">
        <f>SUMPRODUCT(('Materials bought'!$A$4:$A$4121='Buy list'!A269)*('Materials bought'!$B$4:$B$4121))-SUMPRODUCT(('Materials used'!$A$4:$A$4296='Buy list'!A269)*('Materials used'!$B$4:$B$4296))</f>
        <v>0</v>
      </c>
      <c r="D269" s="99">
        <f>SUMPRODUCT((Orders!$A$4:$A$3960='Buy list'!$A269)*(Orders!$D$4:$D$3960))</f>
        <v>0</v>
      </c>
      <c r="E269" s="99">
        <f t="shared" si="18"/>
        <v>0</v>
      </c>
      <c r="F269" s="100">
        <f>VLOOKUP(A269,'RAW MATERIALS'!$B$4:$I$206,2,FALSE)</f>
        <v>0</v>
      </c>
      <c r="G269" s="100">
        <f t="shared" si="19"/>
        <v>0</v>
      </c>
      <c r="H269" s="101" t="e">
        <f>'RAW MATERIALS'!#REF!</f>
        <v>#REF!</v>
      </c>
      <c r="I269" s="101" t="str">
        <f t="shared" si="20"/>
        <v>no</v>
      </c>
      <c r="J269" s="137">
        <f>VLOOKUP(A269,'RAW MATERIALS'!$B$4:$I$206,3,FALSE)*B269</f>
        <v>0</v>
      </c>
    </row>
    <row r="270" spans="1:10" ht="15" hidden="1" customHeight="1">
      <c r="A270" s="97" t="str">
        <f>'RAW MATERIALS'!B12</f>
        <v>Total</v>
      </c>
      <c r="B270" s="98">
        <f t="shared" si="17"/>
        <v>0</v>
      </c>
      <c r="C270" s="99">
        <f>SUMPRODUCT(('Materials bought'!$A$4:$A$4121='Buy list'!A270)*('Materials bought'!$B$4:$B$4121))-SUMPRODUCT(('Materials used'!$A$4:$A$4296='Buy list'!A270)*('Materials used'!$B$4:$B$4296))</f>
        <v>0</v>
      </c>
      <c r="D270" s="99">
        <f>SUMPRODUCT((Orders!$A$4:$A$3960='Buy list'!$A270)*(Orders!$D$4:$D$3960))</f>
        <v>0</v>
      </c>
      <c r="E270" s="99">
        <f t="shared" si="18"/>
        <v>0</v>
      </c>
      <c r="F270" s="100">
        <f>VLOOKUP(A270,'RAW MATERIALS'!$B$4:$I$206,2,FALSE)</f>
        <v>0</v>
      </c>
      <c r="G270" s="100">
        <f t="shared" si="19"/>
        <v>0</v>
      </c>
      <c r="H270" s="101" t="e">
        <f>'RAW MATERIALS'!#REF!</f>
        <v>#REF!</v>
      </c>
      <c r="I270" s="101" t="str">
        <f t="shared" si="20"/>
        <v>no</v>
      </c>
      <c r="J270" s="137">
        <f>VLOOKUP(A270,'RAW MATERIALS'!$B$4:$I$206,3,FALSE)*B270</f>
        <v>0</v>
      </c>
    </row>
    <row r="271" spans="1:10" ht="15" hidden="1" customHeight="1">
      <c r="A271" s="97">
        <f>'RAW MATERIALS'!B13</f>
        <v>0</v>
      </c>
      <c r="B271" s="98" t="e">
        <f t="shared" si="17"/>
        <v>#N/A</v>
      </c>
      <c r="C271" s="99">
        <f>SUMPRODUCT(('Materials bought'!$A$4:$A$4121='Buy list'!A271)*('Materials bought'!$B$4:$B$4121))-SUMPRODUCT(('Materials used'!$A$4:$A$4296='Buy list'!A271)*('Materials used'!$B$4:$B$4296))</f>
        <v>0</v>
      </c>
      <c r="D271" s="99">
        <f>SUMPRODUCT((Orders!$A$4:$A$3960='Buy list'!$A271)*(Orders!$D$4:$D$3960))</f>
        <v>0</v>
      </c>
      <c r="E271" s="99">
        <f t="shared" si="18"/>
        <v>0</v>
      </c>
      <c r="F271" s="100" t="e">
        <f>VLOOKUP(A271,'RAW MATERIALS'!$B$4:$I$206,2,FALSE)</f>
        <v>#N/A</v>
      </c>
      <c r="G271" s="100" t="e">
        <f t="shared" si="19"/>
        <v>#N/A</v>
      </c>
      <c r="H271" s="101" t="e">
        <f>'RAW MATERIALS'!#REF!</f>
        <v>#REF!</v>
      </c>
      <c r="I271" s="101" t="e">
        <f t="shared" si="20"/>
        <v>#N/A</v>
      </c>
      <c r="J271" s="137" t="e">
        <f>VLOOKUP(A271,'RAW MATERIALS'!$B$4:$I$206,3,FALSE)*B271</f>
        <v>#N/A</v>
      </c>
    </row>
    <row r="272" spans="1:10" ht="15" hidden="1" customHeight="1">
      <c r="A272" s="97" t="str">
        <f>'RAW MATERIALS'!B14</f>
        <v>Sample Business</v>
      </c>
      <c r="B272" s="98">
        <f t="shared" si="17"/>
        <v>0</v>
      </c>
      <c r="C272" s="99">
        <f>SUMPRODUCT(('Materials bought'!$A$4:$A$4121='Buy list'!A272)*('Materials bought'!$B$4:$B$4121))-SUMPRODUCT(('Materials used'!$A$4:$A$4296='Buy list'!A272)*('Materials used'!$B$4:$B$4296))</f>
        <v>0</v>
      </c>
      <c r="D272" s="99">
        <f>SUMPRODUCT((Orders!$A$4:$A$3960='Buy list'!$A272)*(Orders!$D$4:$D$3960))</f>
        <v>0</v>
      </c>
      <c r="E272" s="99">
        <f t="shared" si="18"/>
        <v>0</v>
      </c>
      <c r="F272" s="100">
        <f>VLOOKUP(A272,'RAW MATERIALS'!$B$4:$I$206,2,FALSE)</f>
        <v>0</v>
      </c>
      <c r="G272" s="100">
        <f t="shared" si="19"/>
        <v>0</v>
      </c>
      <c r="H272" s="101" t="e">
        <f>'RAW MATERIALS'!#REF!</f>
        <v>#REF!</v>
      </c>
      <c r="I272" s="101" t="str">
        <f t="shared" si="20"/>
        <v>no</v>
      </c>
      <c r="J272" s="137">
        <f>VLOOKUP(A272,'RAW MATERIALS'!$B$4:$I$206,3,FALSE)*B272</f>
        <v>0</v>
      </c>
    </row>
    <row r="273" spans="1:10" ht="15" hidden="1" customHeight="1">
      <c r="A273" s="97">
        <f>'RAW MATERIALS'!B15</f>
        <v>0</v>
      </c>
      <c r="B273" s="98" t="e">
        <f t="shared" si="17"/>
        <v>#N/A</v>
      </c>
      <c r="C273" s="99">
        <f>SUMPRODUCT(('Materials bought'!$A$4:$A$4121='Buy list'!A273)*('Materials bought'!$B$4:$B$4121))-SUMPRODUCT(('Materials used'!$A$4:$A$4296='Buy list'!A273)*('Materials used'!$B$4:$B$4296))</f>
        <v>0</v>
      </c>
      <c r="D273" s="99">
        <f>SUMPRODUCT((Orders!$A$4:$A$3960='Buy list'!$A273)*(Orders!$D$4:$D$3960))</f>
        <v>0</v>
      </c>
      <c r="E273" s="99">
        <f t="shared" si="18"/>
        <v>0</v>
      </c>
      <c r="F273" s="100" t="e">
        <f>VLOOKUP(A273,'RAW MATERIALS'!$B$4:$I$206,2,FALSE)</f>
        <v>#N/A</v>
      </c>
      <c r="G273" s="100" t="e">
        <f t="shared" si="19"/>
        <v>#N/A</v>
      </c>
      <c r="H273" s="101" t="e">
        <f>'RAW MATERIALS'!#REF!</f>
        <v>#REF!</v>
      </c>
      <c r="I273" s="101" t="e">
        <f t="shared" si="20"/>
        <v>#N/A</v>
      </c>
      <c r="J273" s="137" t="e">
        <f>VLOOKUP(A273,'RAW MATERIALS'!$B$4:$I$206,3,FALSE)*B273</f>
        <v>#N/A</v>
      </c>
    </row>
    <row r="274" spans="1:10" ht="15" hidden="1" customHeight="1">
      <c r="A274" s="97">
        <f>'RAW MATERIALS'!B16</f>
        <v>0</v>
      </c>
      <c r="B274" s="98" t="e">
        <f t="shared" si="17"/>
        <v>#N/A</v>
      </c>
      <c r="C274" s="99">
        <f>SUMPRODUCT(('Materials bought'!$A$4:$A$4121='Buy list'!A274)*('Materials bought'!$B$4:$B$4121))-SUMPRODUCT(('Materials used'!$A$4:$A$4296='Buy list'!A274)*('Materials used'!$B$4:$B$4296))</f>
        <v>0</v>
      </c>
      <c r="D274" s="99">
        <f>SUMPRODUCT((Orders!$A$4:$A$3960='Buy list'!$A274)*(Orders!$D$4:$D$3960))</f>
        <v>0</v>
      </c>
      <c r="E274" s="99">
        <f t="shared" si="18"/>
        <v>0</v>
      </c>
      <c r="F274" s="100" t="e">
        <f>VLOOKUP(A274,'RAW MATERIALS'!$B$4:$I$206,2,FALSE)</f>
        <v>#N/A</v>
      </c>
      <c r="G274" s="100" t="e">
        <f t="shared" si="19"/>
        <v>#N/A</v>
      </c>
      <c r="H274" s="101" t="e">
        <f>'RAW MATERIALS'!#REF!</f>
        <v>#REF!</v>
      </c>
      <c r="I274" s="101" t="e">
        <f t="shared" si="20"/>
        <v>#N/A</v>
      </c>
      <c r="J274" s="137" t="e">
        <f>VLOOKUP(A274,'RAW MATERIALS'!$B$4:$I$206,3,FALSE)*B274</f>
        <v>#N/A</v>
      </c>
    </row>
    <row r="275" spans="1:10" ht="15" hidden="1" customHeight="1">
      <c r="A275" s="97" t="str">
        <f>'RAW MATERIALS'!B17</f>
        <v>RAW MATERIALS</v>
      </c>
      <c r="B275" s="98" t="e">
        <f t="shared" si="17"/>
        <v>#VALUE!</v>
      </c>
      <c r="C275" s="99">
        <f>SUMPRODUCT(('Materials bought'!$A$4:$A$4121='Buy list'!A275)*('Materials bought'!$B$4:$B$4121))-SUMPRODUCT(('Materials used'!$A$4:$A$4296='Buy list'!A275)*('Materials used'!$B$4:$B$4296))</f>
        <v>0</v>
      </c>
      <c r="D275" s="99">
        <f>SUMPRODUCT((Orders!$A$4:$A$3960='Buy list'!$A275)*(Orders!$D$4:$D$3960))</f>
        <v>0</v>
      </c>
      <c r="E275" s="99">
        <f t="shared" si="18"/>
        <v>0</v>
      </c>
      <c r="F275" s="100" t="str">
        <f>VLOOKUP(A275,'RAW MATERIALS'!$B$4:$I$206,2,FALSE)</f>
        <v>price / unit</v>
      </c>
      <c r="G275" s="100" t="e">
        <f t="shared" si="19"/>
        <v>#VALUE!</v>
      </c>
      <c r="H275" s="101" t="e">
        <f>'RAW MATERIALS'!#REF!</f>
        <v>#REF!</v>
      </c>
      <c r="I275" s="101" t="e">
        <f t="shared" si="20"/>
        <v>#VALUE!</v>
      </c>
      <c r="J275" s="137" t="e">
        <f>VLOOKUP(A275,'RAW MATERIALS'!$B$4:$I$206,3,FALSE)*B275</f>
        <v>#VALUE!</v>
      </c>
    </row>
    <row r="276" spans="1:10" ht="15" hidden="1" customHeight="1">
      <c r="A276" s="97" t="str">
        <f>'RAW MATERIALS'!B18</f>
        <v>Ingredients simple</v>
      </c>
      <c r="B276" s="98">
        <f t="shared" si="17"/>
        <v>2</v>
      </c>
      <c r="C276" s="99">
        <f>SUMPRODUCT(('Materials bought'!$A$4:$A$4121='Buy list'!A276)*('Materials bought'!$B$4:$B$4121))-SUMPRODUCT(('Materials used'!$A$4:$A$4296='Buy list'!A276)*('Materials used'!$B$4:$B$4296))</f>
        <v>0</v>
      </c>
      <c r="D276" s="99">
        <f>SUMPRODUCT((Orders!$A$4:$A$3960='Buy list'!$A276)*(Orders!$D$4:$D$3960))</f>
        <v>0</v>
      </c>
      <c r="E276" s="99">
        <f t="shared" si="18"/>
        <v>0</v>
      </c>
      <c r="F276" s="100">
        <f>VLOOKUP(A276,'RAW MATERIALS'!$B$4:$I$206,2,FALSE)</f>
        <v>1</v>
      </c>
      <c r="G276" s="100">
        <f t="shared" si="19"/>
        <v>2</v>
      </c>
      <c r="H276" s="101" t="e">
        <f>'RAW MATERIALS'!#REF!</f>
        <v>#REF!</v>
      </c>
      <c r="I276" s="101" t="str">
        <f t="shared" si="20"/>
        <v>yes</v>
      </c>
      <c r="J276" s="137">
        <f>VLOOKUP(A276,'RAW MATERIALS'!$B$4:$I$206,3,FALSE)*B276</f>
        <v>20000</v>
      </c>
    </row>
    <row r="277" spans="1:10" ht="15" hidden="1" customHeight="1">
      <c r="A277" s="97" t="str">
        <f>'RAW MATERIALS'!B19</f>
        <v>Ingredients deluxe</v>
      </c>
      <c r="B277" s="98">
        <f t="shared" si="17"/>
        <v>3</v>
      </c>
      <c r="C277" s="99">
        <f>SUMPRODUCT(('Materials bought'!$A$4:$A$4121='Buy list'!A277)*('Materials bought'!$B$4:$B$4121))-SUMPRODUCT(('Materials used'!$A$4:$A$4296='Buy list'!A277)*('Materials used'!$B$4:$B$4296))</f>
        <v>0</v>
      </c>
      <c r="D277" s="99">
        <f>SUMPRODUCT((Orders!$A$4:$A$3960='Buy list'!$A277)*(Orders!$D$4:$D$3960))</f>
        <v>0</v>
      </c>
      <c r="E277" s="99">
        <f t="shared" si="18"/>
        <v>0</v>
      </c>
      <c r="F277" s="100">
        <f>VLOOKUP(A277,'RAW MATERIALS'!$B$4:$I$206,2,FALSE)</f>
        <v>1.5</v>
      </c>
      <c r="G277" s="100">
        <f t="shared" si="19"/>
        <v>3</v>
      </c>
      <c r="H277" s="101" t="e">
        <f>'RAW MATERIALS'!#REF!</f>
        <v>#REF!</v>
      </c>
      <c r="I277" s="101" t="str">
        <f t="shared" si="20"/>
        <v>yes</v>
      </c>
      <c r="J277" s="137">
        <f>VLOOKUP(A277,'RAW MATERIALS'!$B$4:$I$206,3,FALSE)*B277</f>
        <v>18000</v>
      </c>
    </row>
    <row r="278" spans="1:10" ht="15" hidden="1" customHeight="1">
      <c r="A278" s="97">
        <f>'RAW MATERIALS'!B20</f>
        <v>0</v>
      </c>
      <c r="B278" s="98" t="e">
        <f t="shared" si="17"/>
        <v>#N/A</v>
      </c>
      <c r="C278" s="99">
        <f>SUMPRODUCT(('Materials bought'!$A$4:$A$4121='Buy list'!A278)*('Materials bought'!$B$4:$B$4121))-SUMPRODUCT(('Materials used'!$A$4:$A$4296='Buy list'!A278)*('Materials used'!$B$4:$B$4296))</f>
        <v>0</v>
      </c>
      <c r="D278" s="99">
        <f>SUMPRODUCT((Orders!$A$4:$A$3960='Buy list'!$A278)*(Orders!$D$4:$D$3960))</f>
        <v>0</v>
      </c>
      <c r="E278" s="99">
        <f t="shared" si="18"/>
        <v>0</v>
      </c>
      <c r="F278" s="100" t="e">
        <f>VLOOKUP(A278,'RAW MATERIALS'!$B$4:$I$206,2,FALSE)</f>
        <v>#N/A</v>
      </c>
      <c r="G278" s="100" t="e">
        <f t="shared" si="19"/>
        <v>#N/A</v>
      </c>
      <c r="H278" s="101" t="e">
        <f>'RAW MATERIALS'!#REF!</f>
        <v>#REF!</v>
      </c>
      <c r="I278" s="101" t="e">
        <f t="shared" si="20"/>
        <v>#N/A</v>
      </c>
      <c r="J278" s="137" t="e">
        <f>VLOOKUP(A278,'RAW MATERIALS'!$B$4:$I$206,3,FALSE)*B278</f>
        <v>#N/A</v>
      </c>
    </row>
    <row r="279" spans="1:10" ht="15" hidden="1" customHeight="1">
      <c r="A279" s="97">
        <f>'RAW MATERIALS'!B21</f>
        <v>0</v>
      </c>
      <c r="B279" s="98" t="e">
        <f t="shared" si="17"/>
        <v>#N/A</v>
      </c>
      <c r="C279" s="99">
        <f>SUMPRODUCT(('Materials bought'!$A$4:$A$4121='Buy list'!A279)*('Materials bought'!$B$4:$B$4121))-SUMPRODUCT(('Materials used'!$A$4:$A$4296='Buy list'!A279)*('Materials used'!$B$4:$B$4296))</f>
        <v>0</v>
      </c>
      <c r="D279" s="99">
        <f>SUMPRODUCT((Orders!$A$4:$A$3960='Buy list'!$A279)*(Orders!$D$4:$D$3960))</f>
        <v>0</v>
      </c>
      <c r="E279" s="99">
        <f t="shared" si="18"/>
        <v>0</v>
      </c>
      <c r="F279" s="100" t="e">
        <f>VLOOKUP(A279,'RAW MATERIALS'!$B$4:$I$206,2,FALSE)</f>
        <v>#N/A</v>
      </c>
      <c r="G279" s="100" t="e">
        <f t="shared" si="19"/>
        <v>#N/A</v>
      </c>
      <c r="H279" s="101" t="e">
        <f>'RAW MATERIALS'!#REF!</f>
        <v>#REF!</v>
      </c>
      <c r="I279" s="101" t="e">
        <f t="shared" si="20"/>
        <v>#N/A</v>
      </c>
      <c r="J279" s="137" t="e">
        <f>VLOOKUP(A279,'RAW MATERIALS'!$B$4:$I$206,3,FALSE)*B279</f>
        <v>#N/A</v>
      </c>
    </row>
    <row r="280" spans="1:10" ht="15" hidden="1" customHeight="1">
      <c r="A280" s="97" t="str">
        <f>'RAW MATERIALS'!B22</f>
        <v>Total</v>
      </c>
      <c r="B280" s="98">
        <f t="shared" si="17"/>
        <v>0</v>
      </c>
      <c r="C280" s="99">
        <f>SUMPRODUCT(('Materials bought'!$A$4:$A$4121='Buy list'!A280)*('Materials bought'!$B$4:$B$4121))-SUMPRODUCT(('Materials used'!$A$4:$A$4296='Buy list'!A280)*('Materials used'!$B$4:$B$4296))</f>
        <v>0</v>
      </c>
      <c r="D280" s="99">
        <f>SUMPRODUCT((Orders!$A$4:$A$3960='Buy list'!$A280)*(Orders!$D$4:$D$3960))</f>
        <v>0</v>
      </c>
      <c r="E280" s="99">
        <f t="shared" si="18"/>
        <v>0</v>
      </c>
      <c r="F280" s="100">
        <f>VLOOKUP(A280,'RAW MATERIALS'!$B$4:$I$206,2,FALSE)</f>
        <v>0</v>
      </c>
      <c r="G280" s="100">
        <f t="shared" si="19"/>
        <v>0</v>
      </c>
      <c r="H280" s="101" t="e">
        <f>'RAW MATERIALS'!#REF!</f>
        <v>#REF!</v>
      </c>
      <c r="I280" s="101" t="str">
        <f t="shared" si="20"/>
        <v>no</v>
      </c>
      <c r="J280" s="137">
        <f>VLOOKUP(A280,'RAW MATERIALS'!$B$4:$I$206,3,FALSE)*B280</f>
        <v>0</v>
      </c>
    </row>
    <row r="281" spans="1:10" ht="15" hidden="1" customHeight="1">
      <c r="A281" s="97">
        <f>'RAW MATERIALS'!B23</f>
        <v>0</v>
      </c>
      <c r="B281" s="98" t="e">
        <f t="shared" si="17"/>
        <v>#N/A</v>
      </c>
      <c r="C281" s="99">
        <f>SUMPRODUCT(('Materials bought'!$A$4:$A$4121='Buy list'!A281)*('Materials bought'!$B$4:$B$4121))-SUMPRODUCT(('Materials used'!$A$4:$A$4296='Buy list'!A281)*('Materials used'!$B$4:$B$4296))</f>
        <v>0</v>
      </c>
      <c r="D281" s="99">
        <f>SUMPRODUCT((Orders!$A$4:$A$3960='Buy list'!$A281)*(Orders!$D$4:$D$3960))</f>
        <v>0</v>
      </c>
      <c r="E281" s="99">
        <f t="shared" si="18"/>
        <v>0</v>
      </c>
      <c r="F281" s="100" t="e">
        <f>VLOOKUP(A281,'RAW MATERIALS'!$B$4:$I$206,2,FALSE)</f>
        <v>#N/A</v>
      </c>
      <c r="G281" s="100" t="e">
        <f t="shared" si="19"/>
        <v>#N/A</v>
      </c>
      <c r="H281" s="101" t="e">
        <f>'RAW MATERIALS'!#REF!</f>
        <v>#REF!</v>
      </c>
      <c r="I281" s="101" t="e">
        <f t="shared" si="20"/>
        <v>#N/A</v>
      </c>
      <c r="J281" s="137" t="e">
        <f>VLOOKUP(A281,'RAW MATERIALS'!$B$4:$I$206,3,FALSE)*B281</f>
        <v>#N/A</v>
      </c>
    </row>
    <row r="282" spans="1:10" ht="15" hidden="1" customHeight="1">
      <c r="A282" s="97">
        <f>'RAW MATERIALS'!B24</f>
        <v>0</v>
      </c>
      <c r="B282" s="98" t="e">
        <f t="shared" si="17"/>
        <v>#N/A</v>
      </c>
      <c r="C282" s="99">
        <f>SUMPRODUCT(('Materials bought'!$A$4:$A$4121='Buy list'!A282)*('Materials bought'!$B$4:$B$4121))-SUMPRODUCT(('Materials used'!$A$4:$A$4296='Buy list'!A282)*('Materials used'!$B$4:$B$4296))</f>
        <v>0</v>
      </c>
      <c r="D282" s="99">
        <f>SUMPRODUCT((Orders!$A$4:$A$3960='Buy list'!$A282)*(Orders!$D$4:$D$3960))</f>
        <v>0</v>
      </c>
      <c r="E282" s="99">
        <f t="shared" si="18"/>
        <v>0</v>
      </c>
      <c r="F282" s="100" t="e">
        <f>VLOOKUP(A282,'RAW MATERIALS'!$B$4:$I$206,2,FALSE)</f>
        <v>#N/A</v>
      </c>
      <c r="G282" s="100" t="e">
        <f t="shared" si="19"/>
        <v>#N/A</v>
      </c>
      <c r="H282" s="101" t="e">
        <f>'RAW MATERIALS'!#REF!</f>
        <v>#REF!</v>
      </c>
      <c r="I282" s="101" t="e">
        <f t="shared" si="20"/>
        <v>#N/A</v>
      </c>
      <c r="J282" s="137" t="e">
        <f>VLOOKUP(A282,'RAW MATERIALS'!$B$4:$I$206,3,FALSE)*B282</f>
        <v>#N/A</v>
      </c>
    </row>
    <row r="283" spans="1:10" ht="15" hidden="1" customHeight="1">
      <c r="A283" s="97">
        <f>'RAW MATERIALS'!B25</f>
        <v>0</v>
      </c>
      <c r="B283" s="98" t="e">
        <f t="shared" si="17"/>
        <v>#N/A</v>
      </c>
      <c r="C283" s="99">
        <f>SUMPRODUCT(('Materials bought'!$A$4:$A$4121='Buy list'!A283)*('Materials bought'!$B$4:$B$4121))-SUMPRODUCT(('Materials used'!$A$4:$A$4296='Buy list'!A283)*('Materials used'!$B$4:$B$4296))</f>
        <v>0</v>
      </c>
      <c r="D283" s="99">
        <f>SUMPRODUCT((Orders!$A$4:$A$3960='Buy list'!$A283)*(Orders!$D$4:$D$3960))</f>
        <v>0</v>
      </c>
      <c r="E283" s="99">
        <f t="shared" si="18"/>
        <v>0</v>
      </c>
      <c r="F283" s="100" t="e">
        <f>VLOOKUP(A283,'RAW MATERIALS'!$B$4:$I$206,2,FALSE)</f>
        <v>#N/A</v>
      </c>
      <c r="G283" s="100" t="e">
        <f t="shared" si="19"/>
        <v>#N/A</v>
      </c>
      <c r="H283" s="101" t="e">
        <f>'RAW MATERIALS'!#REF!</f>
        <v>#REF!</v>
      </c>
      <c r="I283" s="101" t="e">
        <f t="shared" si="20"/>
        <v>#N/A</v>
      </c>
      <c r="J283" s="137" t="e">
        <f>VLOOKUP(A283,'RAW MATERIALS'!$B$4:$I$206,3,FALSE)*B283</f>
        <v>#N/A</v>
      </c>
    </row>
    <row r="284" spans="1:10" ht="15" hidden="1" customHeight="1">
      <c r="A284" s="97">
        <f>'RAW MATERIALS'!B26</f>
        <v>0</v>
      </c>
      <c r="B284" s="98" t="e">
        <f t="shared" si="17"/>
        <v>#N/A</v>
      </c>
      <c r="C284" s="99">
        <f>SUMPRODUCT(('Materials bought'!$A$4:$A$4121='Buy list'!A284)*('Materials bought'!$B$4:$B$4121))-SUMPRODUCT(('Materials used'!$A$4:$A$4296='Buy list'!A284)*('Materials used'!$B$4:$B$4296))</f>
        <v>0</v>
      </c>
      <c r="D284" s="99">
        <f>SUMPRODUCT((Orders!$A$4:$A$3960='Buy list'!$A284)*(Orders!$D$4:$D$3960))</f>
        <v>0</v>
      </c>
      <c r="E284" s="99">
        <f t="shared" si="18"/>
        <v>0</v>
      </c>
      <c r="F284" s="100" t="e">
        <f>VLOOKUP(A284,'RAW MATERIALS'!$B$4:$I$206,2,FALSE)</f>
        <v>#N/A</v>
      </c>
      <c r="G284" s="100" t="e">
        <f t="shared" si="19"/>
        <v>#N/A</v>
      </c>
      <c r="H284" s="101" t="e">
        <f>'RAW MATERIALS'!#REF!</f>
        <v>#REF!</v>
      </c>
      <c r="I284" s="101" t="e">
        <f t="shared" si="20"/>
        <v>#N/A</v>
      </c>
      <c r="J284" s="137" t="e">
        <f>VLOOKUP(A284,'RAW MATERIALS'!$B$4:$I$206,3,FALSE)*B284</f>
        <v>#N/A</v>
      </c>
    </row>
    <row r="285" spans="1:10" ht="15" hidden="1" customHeight="1">
      <c r="A285" s="97">
        <f>'RAW MATERIALS'!B27</f>
        <v>0</v>
      </c>
      <c r="B285" s="98" t="e">
        <f t="shared" si="17"/>
        <v>#N/A</v>
      </c>
      <c r="C285" s="99">
        <f>SUMPRODUCT(('Materials bought'!$A$4:$A$4121='Buy list'!A285)*('Materials bought'!$B$4:$B$4121))-SUMPRODUCT(('Materials used'!$A$4:$A$4296='Buy list'!A285)*('Materials used'!$B$4:$B$4296))</f>
        <v>0</v>
      </c>
      <c r="D285" s="99">
        <f>SUMPRODUCT((Orders!$A$4:$A$3960='Buy list'!$A285)*(Orders!$D$4:$D$3960))</f>
        <v>0</v>
      </c>
      <c r="E285" s="99">
        <f t="shared" si="18"/>
        <v>0</v>
      </c>
      <c r="F285" s="100" t="e">
        <f>VLOOKUP(A285,'RAW MATERIALS'!$B$4:$I$206,2,FALSE)</f>
        <v>#N/A</v>
      </c>
      <c r="G285" s="100" t="e">
        <f t="shared" si="19"/>
        <v>#N/A</v>
      </c>
      <c r="H285" s="101" t="e">
        <f>'RAW MATERIALS'!#REF!</f>
        <v>#REF!</v>
      </c>
      <c r="I285" s="101" t="e">
        <f t="shared" si="20"/>
        <v>#N/A</v>
      </c>
      <c r="J285" s="137" t="e">
        <f>VLOOKUP(A285,'RAW MATERIALS'!$B$4:$I$206,3,FALSE)*B285</f>
        <v>#N/A</v>
      </c>
    </row>
    <row r="286" spans="1:10" ht="15" hidden="1" customHeight="1">
      <c r="A286" s="97">
        <f>'RAW MATERIALS'!B28</f>
        <v>0</v>
      </c>
      <c r="B286" s="98" t="e">
        <f t="shared" si="17"/>
        <v>#N/A</v>
      </c>
      <c r="C286" s="99">
        <f>SUMPRODUCT(('Materials bought'!$A$4:$A$4121='Buy list'!A286)*('Materials bought'!$B$4:$B$4121))-SUMPRODUCT(('Materials used'!$A$4:$A$4296='Buy list'!A286)*('Materials used'!$B$4:$B$4296))</f>
        <v>0</v>
      </c>
      <c r="D286" s="99">
        <f>SUMPRODUCT((Orders!$A$4:$A$3960='Buy list'!$A286)*(Orders!$D$4:$D$3960))</f>
        <v>0</v>
      </c>
      <c r="E286" s="99">
        <f t="shared" si="18"/>
        <v>0</v>
      </c>
      <c r="F286" s="100" t="e">
        <f>VLOOKUP(A286,'RAW MATERIALS'!$B$4:$I$206,2,FALSE)</f>
        <v>#N/A</v>
      </c>
      <c r="G286" s="100" t="e">
        <f t="shared" si="19"/>
        <v>#N/A</v>
      </c>
      <c r="H286" s="101" t="e">
        <f>'RAW MATERIALS'!#REF!</f>
        <v>#REF!</v>
      </c>
      <c r="I286" s="101" t="e">
        <f t="shared" si="20"/>
        <v>#N/A</v>
      </c>
      <c r="J286" s="137" t="e">
        <f>VLOOKUP(A286,'RAW MATERIALS'!$B$4:$I$206,3,FALSE)*B286</f>
        <v>#N/A</v>
      </c>
    </row>
    <row r="287" spans="1:10" ht="15" hidden="1" customHeight="1">
      <c r="A287" s="97">
        <f>'RAW MATERIALS'!B29</f>
        <v>0</v>
      </c>
      <c r="B287" s="98" t="e">
        <f t="shared" si="17"/>
        <v>#N/A</v>
      </c>
      <c r="C287" s="99">
        <f>SUMPRODUCT(('Materials bought'!$A$4:$A$4121='Buy list'!A287)*('Materials bought'!$B$4:$B$4121))-SUMPRODUCT(('Materials used'!$A$4:$A$4296='Buy list'!A287)*('Materials used'!$B$4:$B$4296))</f>
        <v>0</v>
      </c>
      <c r="D287" s="99">
        <f>SUMPRODUCT((Orders!$A$4:$A$3960='Buy list'!$A287)*(Orders!$D$4:$D$3960))</f>
        <v>0</v>
      </c>
      <c r="E287" s="99">
        <f t="shared" si="18"/>
        <v>0</v>
      </c>
      <c r="F287" s="100" t="e">
        <f>VLOOKUP(A287,'RAW MATERIALS'!$B$4:$I$206,2,FALSE)</f>
        <v>#N/A</v>
      </c>
      <c r="G287" s="100" t="e">
        <f t="shared" si="19"/>
        <v>#N/A</v>
      </c>
      <c r="H287" s="101" t="e">
        <f>'RAW MATERIALS'!#REF!</f>
        <v>#REF!</v>
      </c>
      <c r="I287" s="101" t="e">
        <f t="shared" si="20"/>
        <v>#N/A</v>
      </c>
      <c r="J287" s="137" t="e">
        <f>VLOOKUP(A287,'RAW MATERIALS'!$B$4:$I$206,3,FALSE)*B287</f>
        <v>#N/A</v>
      </c>
    </row>
    <row r="288" spans="1:10" ht="15" hidden="1" customHeight="1">
      <c r="A288" s="97">
        <f>'RAW MATERIALS'!B30</f>
        <v>0</v>
      </c>
      <c r="B288" s="98" t="e">
        <f t="shared" si="17"/>
        <v>#N/A</v>
      </c>
      <c r="C288" s="99">
        <f>SUMPRODUCT(('Materials bought'!$A$4:$A$4121='Buy list'!A288)*('Materials bought'!$B$4:$B$4121))-SUMPRODUCT(('Materials used'!$A$4:$A$4296='Buy list'!A288)*('Materials used'!$B$4:$B$4296))</f>
        <v>0</v>
      </c>
      <c r="D288" s="99">
        <f>SUMPRODUCT((Orders!$A$4:$A$3960='Buy list'!$A288)*(Orders!$D$4:$D$3960))</f>
        <v>0</v>
      </c>
      <c r="E288" s="99">
        <f t="shared" si="18"/>
        <v>0</v>
      </c>
      <c r="F288" s="100" t="e">
        <f>VLOOKUP(A288,'RAW MATERIALS'!$B$4:$I$206,2,FALSE)</f>
        <v>#N/A</v>
      </c>
      <c r="G288" s="100" t="e">
        <f t="shared" si="19"/>
        <v>#N/A</v>
      </c>
      <c r="H288" s="101" t="e">
        <f>'RAW MATERIALS'!#REF!</f>
        <v>#REF!</v>
      </c>
      <c r="I288" s="101" t="e">
        <f t="shared" si="20"/>
        <v>#N/A</v>
      </c>
      <c r="J288" s="137" t="e">
        <f>VLOOKUP(A288,'RAW MATERIALS'!$B$4:$I$206,3,FALSE)*B288</f>
        <v>#N/A</v>
      </c>
    </row>
    <row r="289" spans="1:10" ht="15" hidden="1" customHeight="1">
      <c r="A289" s="97">
        <f>'RAW MATERIALS'!B31</f>
        <v>0</v>
      </c>
      <c r="B289" s="98" t="e">
        <f t="shared" si="17"/>
        <v>#N/A</v>
      </c>
      <c r="C289" s="99">
        <f>SUMPRODUCT(('Materials bought'!$A$4:$A$4121='Buy list'!A289)*('Materials bought'!$B$4:$B$4121))-SUMPRODUCT(('Materials used'!$A$4:$A$4296='Buy list'!A289)*('Materials used'!$B$4:$B$4296))</f>
        <v>0</v>
      </c>
      <c r="D289" s="99">
        <f>SUMPRODUCT((Orders!$A$4:$A$3960='Buy list'!$A289)*(Orders!$D$4:$D$3960))</f>
        <v>0</v>
      </c>
      <c r="E289" s="99">
        <f t="shared" si="18"/>
        <v>0</v>
      </c>
      <c r="F289" s="100" t="e">
        <f>VLOOKUP(A289,'RAW MATERIALS'!$B$4:$I$206,2,FALSE)</f>
        <v>#N/A</v>
      </c>
      <c r="G289" s="100" t="e">
        <f t="shared" si="19"/>
        <v>#N/A</v>
      </c>
      <c r="H289" s="101" t="e">
        <f>'RAW MATERIALS'!#REF!</f>
        <v>#REF!</v>
      </c>
      <c r="I289" s="101" t="e">
        <f t="shared" si="20"/>
        <v>#N/A</v>
      </c>
      <c r="J289" s="137" t="e">
        <f>VLOOKUP(A289,'RAW MATERIALS'!$B$4:$I$206,3,FALSE)*B289</f>
        <v>#N/A</v>
      </c>
    </row>
    <row r="290" spans="1:10" ht="15" hidden="1" customHeight="1">
      <c r="A290" s="97">
        <f>'RAW MATERIALS'!B32</f>
        <v>0</v>
      </c>
      <c r="B290" s="98" t="e">
        <f t="shared" si="17"/>
        <v>#N/A</v>
      </c>
      <c r="C290" s="99">
        <f>SUMPRODUCT(('Materials bought'!$A$4:$A$4121='Buy list'!A290)*('Materials bought'!$B$4:$B$4121))-SUMPRODUCT(('Materials used'!$A$4:$A$4296='Buy list'!A290)*('Materials used'!$B$4:$B$4296))</f>
        <v>0</v>
      </c>
      <c r="D290" s="99">
        <f>SUMPRODUCT((Orders!$A$4:$A$3960='Buy list'!$A290)*(Orders!$D$4:$D$3960))</f>
        <v>0</v>
      </c>
      <c r="E290" s="99">
        <f t="shared" si="18"/>
        <v>0</v>
      </c>
      <c r="F290" s="100" t="e">
        <f>VLOOKUP(A290,'RAW MATERIALS'!$B$4:$I$206,2,FALSE)</f>
        <v>#N/A</v>
      </c>
      <c r="G290" s="100" t="e">
        <f t="shared" si="19"/>
        <v>#N/A</v>
      </c>
      <c r="H290" s="101" t="e">
        <f>'RAW MATERIALS'!#REF!</f>
        <v>#REF!</v>
      </c>
      <c r="I290" s="101" t="e">
        <f t="shared" si="20"/>
        <v>#N/A</v>
      </c>
      <c r="J290" s="137" t="e">
        <f>VLOOKUP(A290,'RAW MATERIALS'!$B$4:$I$206,3,FALSE)*B290</f>
        <v>#N/A</v>
      </c>
    </row>
    <row r="291" spans="1:10" ht="15" hidden="1" customHeight="1">
      <c r="A291" s="97">
        <f>'RAW MATERIALS'!B33</f>
        <v>0</v>
      </c>
      <c r="B291" s="98" t="e">
        <f t="shared" si="17"/>
        <v>#N/A</v>
      </c>
      <c r="C291" s="99">
        <f>SUMPRODUCT(('Materials bought'!$A$4:$A$4121='Buy list'!A291)*('Materials bought'!$B$4:$B$4121))-SUMPRODUCT(('Materials used'!$A$4:$A$4296='Buy list'!A291)*('Materials used'!$B$4:$B$4296))</f>
        <v>0</v>
      </c>
      <c r="D291" s="99">
        <f>SUMPRODUCT((Orders!$A$4:$A$3960='Buy list'!$A291)*(Orders!$D$4:$D$3960))</f>
        <v>0</v>
      </c>
      <c r="E291" s="99">
        <f t="shared" si="18"/>
        <v>0</v>
      </c>
      <c r="F291" s="100" t="e">
        <f>VLOOKUP(A291,'RAW MATERIALS'!$B$4:$I$206,2,FALSE)</f>
        <v>#N/A</v>
      </c>
      <c r="G291" s="100" t="e">
        <f t="shared" si="19"/>
        <v>#N/A</v>
      </c>
      <c r="H291" s="101" t="e">
        <f>'RAW MATERIALS'!#REF!</f>
        <v>#REF!</v>
      </c>
      <c r="I291" s="101" t="e">
        <f t="shared" si="20"/>
        <v>#N/A</v>
      </c>
      <c r="J291" s="137" t="e">
        <f>VLOOKUP(A291,'RAW MATERIALS'!$B$4:$I$206,3,FALSE)*B291</f>
        <v>#N/A</v>
      </c>
    </row>
    <row r="292" spans="1:10" ht="15" hidden="1" customHeight="1">
      <c r="A292" s="97">
        <f>'RAW MATERIALS'!B34</f>
        <v>0</v>
      </c>
      <c r="B292" s="98" t="e">
        <f t="shared" si="17"/>
        <v>#N/A</v>
      </c>
      <c r="C292" s="99">
        <f>SUMPRODUCT(('Materials bought'!$A$4:$A$4121='Buy list'!A292)*('Materials bought'!$B$4:$B$4121))-SUMPRODUCT(('Materials used'!$A$4:$A$4296='Buy list'!A292)*('Materials used'!$B$4:$B$4296))</f>
        <v>0</v>
      </c>
      <c r="D292" s="99">
        <f>SUMPRODUCT((Orders!$A$4:$A$3960='Buy list'!$A292)*(Orders!$D$4:$D$3960))</f>
        <v>0</v>
      </c>
      <c r="E292" s="99">
        <f t="shared" si="18"/>
        <v>0</v>
      </c>
      <c r="F292" s="100" t="e">
        <f>VLOOKUP(A292,'RAW MATERIALS'!$B$4:$I$206,2,FALSE)</f>
        <v>#N/A</v>
      </c>
      <c r="G292" s="100" t="e">
        <f t="shared" si="19"/>
        <v>#N/A</v>
      </c>
      <c r="H292" s="101" t="e">
        <f>'RAW MATERIALS'!#REF!</f>
        <v>#REF!</v>
      </c>
      <c r="I292" s="101" t="e">
        <f t="shared" si="20"/>
        <v>#N/A</v>
      </c>
      <c r="J292" s="137" t="e">
        <f>VLOOKUP(A292,'RAW MATERIALS'!$B$4:$I$206,3,FALSE)*B292</f>
        <v>#N/A</v>
      </c>
    </row>
    <row r="293" spans="1:10" ht="15" hidden="1" customHeight="1">
      <c r="A293" s="97">
        <f>'RAW MATERIALS'!B35</f>
        <v>0</v>
      </c>
      <c r="B293" s="98" t="e">
        <f t="shared" si="17"/>
        <v>#N/A</v>
      </c>
      <c r="C293" s="99">
        <f>SUMPRODUCT(('Materials bought'!$A$4:$A$4121='Buy list'!A293)*('Materials bought'!$B$4:$B$4121))-SUMPRODUCT(('Materials used'!$A$4:$A$4296='Buy list'!A293)*('Materials used'!$B$4:$B$4296))</f>
        <v>0</v>
      </c>
      <c r="D293" s="99">
        <f>SUMPRODUCT((Orders!$A$4:$A$3960='Buy list'!$A293)*(Orders!$D$4:$D$3960))</f>
        <v>0</v>
      </c>
      <c r="E293" s="99">
        <f t="shared" si="18"/>
        <v>0</v>
      </c>
      <c r="F293" s="100" t="e">
        <f>VLOOKUP(A293,'RAW MATERIALS'!$B$4:$I$206,2,FALSE)</f>
        <v>#N/A</v>
      </c>
      <c r="G293" s="100" t="e">
        <f t="shared" si="19"/>
        <v>#N/A</v>
      </c>
      <c r="H293" s="101" t="e">
        <f>'RAW MATERIALS'!#REF!</f>
        <v>#REF!</v>
      </c>
      <c r="I293" s="101" t="e">
        <f t="shared" si="20"/>
        <v>#N/A</v>
      </c>
      <c r="J293" s="137" t="e">
        <f>VLOOKUP(A293,'RAW MATERIALS'!$B$4:$I$206,3,FALSE)*B293</f>
        <v>#N/A</v>
      </c>
    </row>
    <row r="294" spans="1:10" ht="15" hidden="1" customHeight="1">
      <c r="A294" s="97">
        <f>'RAW MATERIALS'!B36</f>
        <v>0</v>
      </c>
      <c r="B294" s="98" t="e">
        <f t="shared" si="17"/>
        <v>#N/A</v>
      </c>
      <c r="C294" s="99">
        <f>SUMPRODUCT(('Materials bought'!$A$4:$A$4121='Buy list'!A294)*('Materials bought'!$B$4:$B$4121))-SUMPRODUCT(('Materials used'!$A$4:$A$4296='Buy list'!A294)*('Materials used'!$B$4:$B$4296))</f>
        <v>0</v>
      </c>
      <c r="D294" s="99">
        <f>SUMPRODUCT((Orders!$A$4:$A$3960='Buy list'!$A294)*(Orders!$D$4:$D$3960))</f>
        <v>0</v>
      </c>
      <c r="E294" s="99">
        <f t="shared" si="18"/>
        <v>0</v>
      </c>
      <c r="F294" s="100" t="e">
        <f>VLOOKUP(A294,'RAW MATERIALS'!$B$4:$I$206,2,FALSE)</f>
        <v>#N/A</v>
      </c>
      <c r="G294" s="100" t="e">
        <f t="shared" si="19"/>
        <v>#N/A</v>
      </c>
      <c r="H294" s="101" t="e">
        <f>'RAW MATERIALS'!#REF!</f>
        <v>#REF!</v>
      </c>
      <c r="I294" s="101" t="e">
        <f t="shared" si="20"/>
        <v>#N/A</v>
      </c>
      <c r="J294" s="137" t="e">
        <f>VLOOKUP(A294,'RAW MATERIALS'!$B$4:$I$206,3,FALSE)*B294</f>
        <v>#N/A</v>
      </c>
    </row>
    <row r="295" spans="1:10" ht="15" hidden="1" customHeight="1">
      <c r="A295" s="97">
        <f>'RAW MATERIALS'!B37</f>
        <v>0</v>
      </c>
      <c r="B295" s="98" t="e">
        <f t="shared" si="17"/>
        <v>#N/A</v>
      </c>
      <c r="C295" s="99">
        <f>SUMPRODUCT(('Materials bought'!$A$4:$A$4121='Buy list'!A295)*('Materials bought'!$B$4:$B$4121))-SUMPRODUCT(('Materials used'!$A$4:$A$4296='Buy list'!A295)*('Materials used'!$B$4:$B$4296))</f>
        <v>0</v>
      </c>
      <c r="D295" s="99">
        <f>SUMPRODUCT((Orders!$A$4:$A$3960='Buy list'!$A295)*(Orders!$D$4:$D$3960))</f>
        <v>0</v>
      </c>
      <c r="E295" s="99">
        <f t="shared" si="18"/>
        <v>0</v>
      </c>
      <c r="F295" s="100" t="e">
        <f>VLOOKUP(A295,'RAW MATERIALS'!$B$4:$I$206,2,FALSE)</f>
        <v>#N/A</v>
      </c>
      <c r="G295" s="100" t="e">
        <f t="shared" si="19"/>
        <v>#N/A</v>
      </c>
      <c r="H295" s="101" t="e">
        <f>'RAW MATERIALS'!#REF!</f>
        <v>#REF!</v>
      </c>
      <c r="I295" s="101" t="e">
        <f t="shared" si="20"/>
        <v>#N/A</v>
      </c>
      <c r="J295" s="137" t="e">
        <f>VLOOKUP(A295,'RAW MATERIALS'!$B$4:$I$206,3,FALSE)*B295</f>
        <v>#N/A</v>
      </c>
    </row>
    <row r="296" spans="1:10" ht="15" hidden="1" customHeight="1">
      <c r="A296" s="97">
        <f>'RAW MATERIALS'!B38</f>
        <v>0</v>
      </c>
      <c r="B296" s="98" t="e">
        <f t="shared" si="17"/>
        <v>#N/A</v>
      </c>
      <c r="C296" s="99">
        <f>SUMPRODUCT(('Materials bought'!$A$4:$A$4121='Buy list'!A296)*('Materials bought'!$B$4:$B$4121))-SUMPRODUCT(('Materials used'!$A$4:$A$4296='Buy list'!A296)*('Materials used'!$B$4:$B$4296))</f>
        <v>0</v>
      </c>
      <c r="D296" s="99">
        <f>SUMPRODUCT((Orders!$A$4:$A$3960='Buy list'!$A296)*(Orders!$D$4:$D$3960))</f>
        <v>0</v>
      </c>
      <c r="E296" s="99">
        <f t="shared" si="18"/>
        <v>0</v>
      </c>
      <c r="F296" s="100" t="e">
        <f>VLOOKUP(A296,'RAW MATERIALS'!$B$4:$I$206,2,FALSE)</f>
        <v>#N/A</v>
      </c>
      <c r="G296" s="100" t="e">
        <f t="shared" si="19"/>
        <v>#N/A</v>
      </c>
      <c r="H296" s="101" t="e">
        <f>'RAW MATERIALS'!#REF!</f>
        <v>#REF!</v>
      </c>
      <c r="I296" s="101" t="e">
        <f t="shared" si="20"/>
        <v>#N/A</v>
      </c>
      <c r="J296" s="137" t="e">
        <f>VLOOKUP(A296,'RAW MATERIALS'!$B$4:$I$206,3,FALSE)*B296</f>
        <v>#N/A</v>
      </c>
    </row>
    <row r="297" spans="1:10" ht="15" hidden="1" customHeight="1">
      <c r="A297" s="97">
        <f>'RAW MATERIALS'!B39</f>
        <v>0</v>
      </c>
      <c r="B297" s="98" t="e">
        <f t="shared" si="17"/>
        <v>#N/A</v>
      </c>
      <c r="C297" s="99">
        <f>SUMPRODUCT(('Materials bought'!$A$4:$A$4121='Buy list'!A297)*('Materials bought'!$B$4:$B$4121))-SUMPRODUCT(('Materials used'!$A$4:$A$4296='Buy list'!A297)*('Materials used'!$B$4:$B$4296))</f>
        <v>0</v>
      </c>
      <c r="D297" s="99">
        <f>SUMPRODUCT((Orders!$A$4:$A$3960='Buy list'!$A297)*(Orders!$D$4:$D$3960))</f>
        <v>0</v>
      </c>
      <c r="E297" s="99">
        <f t="shared" si="18"/>
        <v>0</v>
      </c>
      <c r="F297" s="100" t="e">
        <f>VLOOKUP(A297,'RAW MATERIALS'!$B$4:$I$206,2,FALSE)</f>
        <v>#N/A</v>
      </c>
      <c r="G297" s="100" t="e">
        <f t="shared" si="19"/>
        <v>#N/A</v>
      </c>
      <c r="H297" s="101" t="e">
        <f>'RAW MATERIALS'!#REF!</f>
        <v>#REF!</v>
      </c>
      <c r="I297" s="101" t="e">
        <f t="shared" si="20"/>
        <v>#N/A</v>
      </c>
      <c r="J297" s="137" t="e">
        <f>VLOOKUP(A297,'RAW MATERIALS'!$B$4:$I$206,3,FALSE)*B297</f>
        <v>#N/A</v>
      </c>
    </row>
    <row r="298" spans="1:10" ht="15" hidden="1" customHeight="1">
      <c r="A298" s="97">
        <f>'RAW MATERIALS'!B40</f>
        <v>0</v>
      </c>
      <c r="B298" s="98" t="e">
        <f t="shared" si="17"/>
        <v>#N/A</v>
      </c>
      <c r="C298" s="99">
        <f>SUMPRODUCT(('Materials bought'!$A$4:$A$4121='Buy list'!A298)*('Materials bought'!$B$4:$B$4121))-SUMPRODUCT(('Materials used'!$A$4:$A$4296='Buy list'!A298)*('Materials used'!$B$4:$B$4296))</f>
        <v>0</v>
      </c>
      <c r="D298" s="99">
        <f>SUMPRODUCT((Orders!$A$4:$A$3960='Buy list'!$A298)*(Orders!$D$4:$D$3960))</f>
        <v>0</v>
      </c>
      <c r="E298" s="99">
        <f t="shared" si="18"/>
        <v>0</v>
      </c>
      <c r="F298" s="100" t="e">
        <f>VLOOKUP(A298,'RAW MATERIALS'!$B$4:$I$206,2,FALSE)</f>
        <v>#N/A</v>
      </c>
      <c r="G298" s="100" t="e">
        <f t="shared" si="19"/>
        <v>#N/A</v>
      </c>
      <c r="H298" s="101" t="e">
        <f>'RAW MATERIALS'!#REF!</f>
        <v>#REF!</v>
      </c>
      <c r="I298" s="101" t="e">
        <f t="shared" si="20"/>
        <v>#N/A</v>
      </c>
      <c r="J298" s="137" t="e">
        <f>VLOOKUP(A298,'RAW MATERIALS'!$B$4:$I$206,3,FALSE)*B298</f>
        <v>#N/A</v>
      </c>
    </row>
    <row r="299" spans="1:10" ht="15" hidden="1" customHeight="1">
      <c r="A299" s="97">
        <f>'RAW MATERIALS'!B41</f>
        <v>0</v>
      </c>
      <c r="B299" s="98" t="e">
        <f t="shared" si="17"/>
        <v>#N/A</v>
      </c>
      <c r="C299" s="99">
        <f>SUMPRODUCT(('Materials bought'!$A$4:$A$4121='Buy list'!A299)*('Materials bought'!$B$4:$B$4121))-SUMPRODUCT(('Materials used'!$A$4:$A$4296='Buy list'!A299)*('Materials used'!$B$4:$B$4296))</f>
        <v>0</v>
      </c>
      <c r="D299" s="99">
        <f>SUMPRODUCT((Orders!$A$4:$A$3960='Buy list'!$A299)*(Orders!$D$4:$D$3960))</f>
        <v>0</v>
      </c>
      <c r="E299" s="99">
        <f t="shared" si="18"/>
        <v>0</v>
      </c>
      <c r="F299" s="100" t="e">
        <f>VLOOKUP(A299,'RAW MATERIALS'!$B$4:$I$206,2,FALSE)</f>
        <v>#N/A</v>
      </c>
      <c r="G299" s="100" t="e">
        <f t="shared" si="19"/>
        <v>#N/A</v>
      </c>
      <c r="H299" s="101" t="e">
        <f>'RAW MATERIALS'!#REF!</f>
        <v>#REF!</v>
      </c>
      <c r="I299" s="101" t="e">
        <f t="shared" si="20"/>
        <v>#N/A</v>
      </c>
      <c r="J299" s="137" t="e">
        <f>VLOOKUP(A299,'RAW MATERIALS'!$B$4:$I$206,3,FALSE)*B299</f>
        <v>#N/A</v>
      </c>
    </row>
    <row r="300" spans="1:10" ht="15" hidden="1" customHeight="1">
      <c r="A300" s="97">
        <f>'RAW MATERIALS'!B42</f>
        <v>0</v>
      </c>
      <c r="B300" s="98" t="e">
        <f t="shared" si="17"/>
        <v>#N/A</v>
      </c>
      <c r="C300" s="99">
        <f>SUMPRODUCT(('Materials bought'!$A$4:$A$4121='Buy list'!A300)*('Materials bought'!$B$4:$B$4121))-SUMPRODUCT(('Materials used'!$A$4:$A$4296='Buy list'!A300)*('Materials used'!$B$4:$B$4296))</f>
        <v>0</v>
      </c>
      <c r="D300" s="99">
        <f>SUMPRODUCT((Orders!$A$4:$A$3960='Buy list'!$A300)*(Orders!$D$4:$D$3960))</f>
        <v>0</v>
      </c>
      <c r="E300" s="99">
        <f t="shared" si="18"/>
        <v>0</v>
      </c>
      <c r="F300" s="100" t="e">
        <f>VLOOKUP(A300,'RAW MATERIALS'!$B$4:$I$206,2,FALSE)</f>
        <v>#N/A</v>
      </c>
      <c r="G300" s="100" t="e">
        <f t="shared" si="19"/>
        <v>#N/A</v>
      </c>
      <c r="H300" s="101" t="e">
        <f>'RAW MATERIALS'!#REF!</f>
        <v>#REF!</v>
      </c>
      <c r="I300" s="101" t="e">
        <f t="shared" si="20"/>
        <v>#N/A</v>
      </c>
      <c r="J300" s="137" t="e">
        <f>VLOOKUP(A300,'RAW MATERIALS'!$B$4:$I$206,3,FALSE)*B300</f>
        <v>#N/A</v>
      </c>
    </row>
    <row r="301" spans="1:10" ht="15" hidden="1" customHeight="1">
      <c r="A301" s="97">
        <f>'RAW MATERIALS'!B43</f>
        <v>0</v>
      </c>
      <c r="B301" s="98" t="e">
        <f t="shared" si="17"/>
        <v>#N/A</v>
      </c>
      <c r="C301" s="99">
        <f>SUMPRODUCT(('Materials bought'!$A$4:$A$4121='Buy list'!A301)*('Materials bought'!$B$4:$B$4121))-SUMPRODUCT(('Materials used'!$A$4:$A$4296='Buy list'!A301)*('Materials used'!$B$4:$B$4296))</f>
        <v>0</v>
      </c>
      <c r="D301" s="99">
        <f>SUMPRODUCT((Orders!$A$4:$A$3960='Buy list'!$A301)*(Orders!$D$4:$D$3960))</f>
        <v>0</v>
      </c>
      <c r="E301" s="99">
        <f t="shared" si="18"/>
        <v>0</v>
      </c>
      <c r="F301" s="100" t="e">
        <f>VLOOKUP(A301,'RAW MATERIALS'!$B$4:$I$206,2,FALSE)</f>
        <v>#N/A</v>
      </c>
      <c r="G301" s="100" t="e">
        <f t="shared" si="19"/>
        <v>#N/A</v>
      </c>
      <c r="H301" s="101" t="e">
        <f>'RAW MATERIALS'!#REF!</f>
        <v>#REF!</v>
      </c>
      <c r="I301" s="101" t="e">
        <f t="shared" si="20"/>
        <v>#N/A</v>
      </c>
      <c r="J301" s="137" t="e">
        <f>VLOOKUP(A301,'RAW MATERIALS'!$B$4:$I$206,3,FALSE)*B301</f>
        <v>#N/A</v>
      </c>
    </row>
    <row r="302" spans="1:10" ht="15" hidden="1" customHeight="1">
      <c r="A302" s="97">
        <f>'RAW MATERIALS'!B44</f>
        <v>0</v>
      </c>
      <c r="B302" s="98" t="e">
        <f t="shared" si="17"/>
        <v>#N/A</v>
      </c>
      <c r="C302" s="99">
        <f>SUMPRODUCT(('Materials bought'!$A$4:$A$4121='Buy list'!A302)*('Materials bought'!$B$4:$B$4121))-SUMPRODUCT(('Materials used'!$A$4:$A$4296='Buy list'!A302)*('Materials used'!$B$4:$B$4296))</f>
        <v>0</v>
      </c>
      <c r="D302" s="99">
        <f>SUMPRODUCT((Orders!$A$4:$A$3960='Buy list'!$A302)*(Orders!$D$4:$D$3960))</f>
        <v>0</v>
      </c>
      <c r="E302" s="99">
        <f t="shared" si="18"/>
        <v>0</v>
      </c>
      <c r="F302" s="100" t="e">
        <f>VLOOKUP(A302,'RAW MATERIALS'!$B$4:$I$206,2,FALSE)</f>
        <v>#N/A</v>
      </c>
      <c r="G302" s="100" t="e">
        <f t="shared" si="19"/>
        <v>#N/A</v>
      </c>
      <c r="H302" s="101" t="e">
        <f>'RAW MATERIALS'!#REF!</f>
        <v>#REF!</v>
      </c>
      <c r="I302" s="101" t="e">
        <f t="shared" si="20"/>
        <v>#N/A</v>
      </c>
      <c r="J302" s="137" t="e">
        <f>VLOOKUP(A302,'RAW MATERIALS'!$B$4:$I$206,3,FALSE)*B302</f>
        <v>#N/A</v>
      </c>
    </row>
    <row r="303" spans="1:10" ht="15" hidden="1" customHeight="1">
      <c r="A303" s="97">
        <f>'RAW MATERIALS'!B45</f>
        <v>0</v>
      </c>
      <c r="B303" s="98" t="e">
        <f t="shared" si="17"/>
        <v>#N/A</v>
      </c>
      <c r="C303" s="99">
        <f>SUMPRODUCT(('Materials bought'!$A$4:$A$4121='Buy list'!A303)*('Materials bought'!$B$4:$B$4121))-SUMPRODUCT(('Materials used'!$A$4:$A$4296='Buy list'!A303)*('Materials used'!$B$4:$B$4296))</f>
        <v>0</v>
      </c>
      <c r="D303" s="99">
        <f>SUMPRODUCT((Orders!$A$4:$A$3960='Buy list'!$A303)*(Orders!$D$4:$D$3960))</f>
        <v>0</v>
      </c>
      <c r="E303" s="99">
        <f t="shared" si="18"/>
        <v>0</v>
      </c>
      <c r="F303" s="100" t="e">
        <f>VLOOKUP(A303,'RAW MATERIALS'!$B$4:$I$206,2,FALSE)</f>
        <v>#N/A</v>
      </c>
      <c r="G303" s="100" t="e">
        <f t="shared" si="19"/>
        <v>#N/A</v>
      </c>
      <c r="H303" s="101" t="e">
        <f>'RAW MATERIALS'!#REF!</f>
        <v>#REF!</v>
      </c>
      <c r="I303" s="101" t="e">
        <f t="shared" si="20"/>
        <v>#N/A</v>
      </c>
      <c r="J303" s="137" t="e">
        <f>VLOOKUP(A303,'RAW MATERIALS'!$B$4:$I$206,3,FALSE)*B303</f>
        <v>#N/A</v>
      </c>
    </row>
    <row r="304" spans="1:10" ht="15" hidden="1" customHeight="1">
      <c r="A304" s="97">
        <f>'RAW MATERIALS'!B46</f>
        <v>0</v>
      </c>
      <c r="B304" s="98" t="e">
        <f t="shared" si="17"/>
        <v>#N/A</v>
      </c>
      <c r="C304" s="99">
        <f>SUMPRODUCT(('Materials bought'!$A$4:$A$4121='Buy list'!A304)*('Materials bought'!$B$4:$B$4121))-SUMPRODUCT(('Materials used'!$A$4:$A$4296='Buy list'!A304)*('Materials used'!$B$4:$B$4296))</f>
        <v>0</v>
      </c>
      <c r="D304" s="99">
        <f>SUMPRODUCT((Orders!$A$4:$A$3960='Buy list'!$A304)*(Orders!$D$4:$D$3960))</f>
        <v>0</v>
      </c>
      <c r="E304" s="99">
        <f t="shared" si="18"/>
        <v>0</v>
      </c>
      <c r="F304" s="100" t="e">
        <f>VLOOKUP(A304,'RAW MATERIALS'!$B$4:$I$206,2,FALSE)</f>
        <v>#N/A</v>
      </c>
      <c r="G304" s="100" t="e">
        <f t="shared" si="19"/>
        <v>#N/A</v>
      </c>
      <c r="H304" s="101" t="e">
        <f>'RAW MATERIALS'!#REF!</f>
        <v>#REF!</v>
      </c>
      <c r="I304" s="101" t="e">
        <f t="shared" si="20"/>
        <v>#N/A</v>
      </c>
      <c r="J304" s="137" t="e">
        <f>VLOOKUP(A304,'RAW MATERIALS'!$B$4:$I$206,3,FALSE)*B304</f>
        <v>#N/A</v>
      </c>
    </row>
    <row r="305" spans="1:10" ht="15" hidden="1" customHeight="1">
      <c r="A305" s="97">
        <f>'RAW MATERIALS'!B47</f>
        <v>0</v>
      </c>
      <c r="B305" s="98" t="e">
        <f t="shared" si="17"/>
        <v>#N/A</v>
      </c>
      <c r="C305" s="99">
        <f>SUMPRODUCT(('Materials bought'!$A$4:$A$4121='Buy list'!A305)*('Materials bought'!$B$4:$B$4121))-SUMPRODUCT(('Materials used'!$A$4:$A$4296='Buy list'!A305)*('Materials used'!$B$4:$B$4296))</f>
        <v>0</v>
      </c>
      <c r="D305" s="99">
        <f>SUMPRODUCT((Orders!$A$4:$A$3960='Buy list'!$A305)*(Orders!$D$4:$D$3960))</f>
        <v>0</v>
      </c>
      <c r="E305" s="99">
        <f t="shared" si="18"/>
        <v>0</v>
      </c>
      <c r="F305" s="100" t="e">
        <f>VLOOKUP(A305,'RAW MATERIALS'!$B$4:$I$206,2,FALSE)</f>
        <v>#N/A</v>
      </c>
      <c r="G305" s="100" t="e">
        <f t="shared" si="19"/>
        <v>#N/A</v>
      </c>
      <c r="H305" s="101" t="e">
        <f>'RAW MATERIALS'!#REF!</f>
        <v>#REF!</v>
      </c>
      <c r="I305" s="101" t="e">
        <f t="shared" si="20"/>
        <v>#N/A</v>
      </c>
      <c r="J305" s="137" t="e">
        <f>VLOOKUP(A305,'RAW MATERIALS'!$B$4:$I$206,3,FALSE)*B305</f>
        <v>#N/A</v>
      </c>
    </row>
    <row r="306" spans="1:10" ht="15" hidden="1" customHeight="1">
      <c r="A306" s="97">
        <f>'RAW MATERIALS'!B48</f>
        <v>0</v>
      </c>
      <c r="B306" s="98" t="e">
        <f t="shared" si="17"/>
        <v>#N/A</v>
      </c>
      <c r="C306" s="99">
        <f>SUMPRODUCT(('Materials bought'!$A$4:$A$4121='Buy list'!A306)*('Materials bought'!$B$4:$B$4121))-SUMPRODUCT(('Materials used'!$A$4:$A$4296='Buy list'!A306)*('Materials used'!$B$4:$B$4296))</f>
        <v>0</v>
      </c>
      <c r="D306" s="99">
        <f>SUMPRODUCT((Orders!$A$4:$A$3960='Buy list'!$A306)*(Orders!$D$4:$D$3960))</f>
        <v>0</v>
      </c>
      <c r="E306" s="99">
        <f t="shared" si="18"/>
        <v>0</v>
      </c>
      <c r="F306" s="100" t="e">
        <f>VLOOKUP(A306,'RAW MATERIALS'!$B$4:$I$206,2,FALSE)</f>
        <v>#N/A</v>
      </c>
      <c r="G306" s="100" t="e">
        <f t="shared" si="19"/>
        <v>#N/A</v>
      </c>
      <c r="H306" s="101" t="e">
        <f>'RAW MATERIALS'!#REF!</f>
        <v>#REF!</v>
      </c>
      <c r="I306" s="101" t="e">
        <f t="shared" si="20"/>
        <v>#N/A</v>
      </c>
      <c r="J306" s="137" t="e">
        <f>VLOOKUP(A306,'RAW MATERIALS'!$B$4:$I$206,3,FALSE)*B306</f>
        <v>#N/A</v>
      </c>
    </row>
    <row r="307" spans="1:10" ht="15" hidden="1" customHeight="1">
      <c r="A307" s="97">
        <f>'RAW MATERIALS'!B49</f>
        <v>0</v>
      </c>
      <c r="B307" s="98" t="e">
        <f t="shared" si="17"/>
        <v>#N/A</v>
      </c>
      <c r="C307" s="99">
        <f>SUMPRODUCT(('Materials bought'!$A$4:$A$4121='Buy list'!A307)*('Materials bought'!$B$4:$B$4121))-SUMPRODUCT(('Materials used'!$A$4:$A$4296='Buy list'!A307)*('Materials used'!$B$4:$B$4296))</f>
        <v>0</v>
      </c>
      <c r="D307" s="99">
        <f>SUMPRODUCT((Orders!$A$4:$A$3960='Buy list'!$A307)*(Orders!$D$4:$D$3960))</f>
        <v>0</v>
      </c>
      <c r="E307" s="99">
        <f t="shared" si="18"/>
        <v>0</v>
      </c>
      <c r="F307" s="100" t="e">
        <f>VLOOKUP(A307,'RAW MATERIALS'!$B$4:$I$206,2,FALSE)</f>
        <v>#N/A</v>
      </c>
      <c r="G307" s="100" t="e">
        <f t="shared" si="19"/>
        <v>#N/A</v>
      </c>
      <c r="H307" s="101" t="e">
        <f>'RAW MATERIALS'!#REF!</f>
        <v>#REF!</v>
      </c>
      <c r="I307" s="101" t="e">
        <f t="shared" si="20"/>
        <v>#N/A</v>
      </c>
      <c r="J307" s="137" t="e">
        <f>VLOOKUP(A307,'RAW MATERIALS'!$B$4:$I$206,3,FALSE)*B307</f>
        <v>#N/A</v>
      </c>
    </row>
    <row r="308" spans="1:10" ht="15" hidden="1" customHeight="1">
      <c r="A308" s="97">
        <f>'RAW MATERIALS'!B50</f>
        <v>0</v>
      </c>
      <c r="B308" s="98" t="e">
        <f t="shared" si="17"/>
        <v>#N/A</v>
      </c>
      <c r="C308" s="99">
        <f>SUMPRODUCT(('Materials bought'!$A$4:$A$4121='Buy list'!A308)*('Materials bought'!$B$4:$B$4121))-SUMPRODUCT(('Materials used'!$A$4:$A$4296='Buy list'!A308)*('Materials used'!$B$4:$B$4296))</f>
        <v>0</v>
      </c>
      <c r="D308" s="99">
        <f>SUMPRODUCT((Orders!$A$4:$A$3960='Buy list'!$A308)*(Orders!$D$4:$D$3960))</f>
        <v>0</v>
      </c>
      <c r="E308" s="99">
        <f t="shared" si="18"/>
        <v>0</v>
      </c>
      <c r="F308" s="100" t="e">
        <f>VLOOKUP(A308,'RAW MATERIALS'!$B$4:$I$206,2,FALSE)</f>
        <v>#N/A</v>
      </c>
      <c r="G308" s="100" t="e">
        <f t="shared" si="19"/>
        <v>#N/A</v>
      </c>
      <c r="H308" s="101" t="e">
        <f>'RAW MATERIALS'!#REF!</f>
        <v>#REF!</v>
      </c>
      <c r="I308" s="101" t="e">
        <f t="shared" si="20"/>
        <v>#N/A</v>
      </c>
      <c r="J308" s="137" t="e">
        <f>VLOOKUP(A308,'RAW MATERIALS'!$B$4:$I$206,3,FALSE)*B308</f>
        <v>#N/A</v>
      </c>
    </row>
    <row r="309" spans="1:10" ht="15" hidden="1" customHeight="1">
      <c r="A309" s="97">
        <f>'RAW MATERIALS'!B51</f>
        <v>0</v>
      </c>
      <c r="B309" s="98" t="e">
        <f t="shared" si="17"/>
        <v>#N/A</v>
      </c>
      <c r="C309" s="99">
        <f>SUMPRODUCT(('Materials bought'!$A$4:$A$4121='Buy list'!A309)*('Materials bought'!$B$4:$B$4121))-SUMPRODUCT(('Materials used'!$A$4:$A$4296='Buy list'!A309)*('Materials used'!$B$4:$B$4296))</f>
        <v>0</v>
      </c>
      <c r="D309" s="99">
        <f>SUMPRODUCT((Orders!$A$4:$A$3960='Buy list'!$A309)*(Orders!$D$4:$D$3960))</f>
        <v>0</v>
      </c>
      <c r="E309" s="99">
        <f t="shared" si="18"/>
        <v>0</v>
      </c>
      <c r="F309" s="100" t="e">
        <f>VLOOKUP(A309,'RAW MATERIALS'!$B$4:$I$206,2,FALSE)</f>
        <v>#N/A</v>
      </c>
      <c r="G309" s="100" t="e">
        <f t="shared" si="19"/>
        <v>#N/A</v>
      </c>
      <c r="H309" s="101" t="e">
        <f>'RAW MATERIALS'!#REF!</f>
        <v>#REF!</v>
      </c>
      <c r="I309" s="101" t="e">
        <f t="shared" si="20"/>
        <v>#N/A</v>
      </c>
      <c r="J309" s="137" t="e">
        <f>VLOOKUP(A309,'RAW MATERIALS'!$B$4:$I$206,3,FALSE)*B309</f>
        <v>#N/A</v>
      </c>
    </row>
    <row r="310" spans="1:10" ht="15" hidden="1" customHeight="1">
      <c r="A310" s="97">
        <f>'RAW MATERIALS'!B52</f>
        <v>0</v>
      </c>
      <c r="B310" s="98" t="e">
        <f t="shared" si="17"/>
        <v>#N/A</v>
      </c>
      <c r="C310" s="99">
        <f>SUMPRODUCT(('Materials bought'!$A$4:$A$4121='Buy list'!A310)*('Materials bought'!$B$4:$B$4121))-SUMPRODUCT(('Materials used'!$A$4:$A$4296='Buy list'!A310)*('Materials used'!$B$4:$B$4296))</f>
        <v>0</v>
      </c>
      <c r="D310" s="99">
        <f>SUMPRODUCT((Orders!$A$4:$A$3960='Buy list'!$A310)*(Orders!$D$4:$D$3960))</f>
        <v>0</v>
      </c>
      <c r="E310" s="99">
        <f t="shared" si="18"/>
        <v>0</v>
      </c>
      <c r="F310" s="100" t="e">
        <f>VLOOKUP(A310,'RAW MATERIALS'!$B$4:$I$206,2,FALSE)</f>
        <v>#N/A</v>
      </c>
      <c r="G310" s="100" t="e">
        <f t="shared" si="19"/>
        <v>#N/A</v>
      </c>
      <c r="H310" s="101" t="e">
        <f>'RAW MATERIALS'!#REF!</f>
        <v>#REF!</v>
      </c>
      <c r="I310" s="101" t="e">
        <f t="shared" si="20"/>
        <v>#N/A</v>
      </c>
      <c r="J310" s="137" t="e">
        <f>VLOOKUP(A310,'RAW MATERIALS'!$B$4:$I$206,3,FALSE)*B310</f>
        <v>#N/A</v>
      </c>
    </row>
    <row r="311" spans="1:10" ht="15" hidden="1" customHeight="1">
      <c r="A311" s="97">
        <f>'RAW MATERIALS'!B53</f>
        <v>0</v>
      </c>
      <c r="B311" s="98" t="e">
        <f t="shared" si="17"/>
        <v>#N/A</v>
      </c>
      <c r="C311" s="99">
        <f>SUMPRODUCT(('Materials bought'!$A$4:$A$4121='Buy list'!A311)*('Materials bought'!$B$4:$B$4121))-SUMPRODUCT(('Materials used'!$A$4:$A$4296='Buy list'!A311)*('Materials used'!$B$4:$B$4296))</f>
        <v>0</v>
      </c>
      <c r="D311" s="99">
        <f>SUMPRODUCT((Orders!$A$4:$A$3960='Buy list'!$A311)*(Orders!$D$4:$D$3960))</f>
        <v>0</v>
      </c>
      <c r="E311" s="99">
        <f t="shared" si="18"/>
        <v>0</v>
      </c>
      <c r="F311" s="100" t="e">
        <f>VLOOKUP(A311,'RAW MATERIALS'!$B$4:$I$206,2,FALSE)</f>
        <v>#N/A</v>
      </c>
      <c r="G311" s="100" t="e">
        <f t="shared" si="19"/>
        <v>#N/A</v>
      </c>
      <c r="H311" s="101" t="e">
        <f>'RAW MATERIALS'!#REF!</f>
        <v>#REF!</v>
      </c>
      <c r="I311" s="101" t="e">
        <f t="shared" si="20"/>
        <v>#N/A</v>
      </c>
      <c r="J311" s="137" t="e">
        <f>VLOOKUP(A311,'RAW MATERIALS'!$B$4:$I$206,3,FALSE)*B311</f>
        <v>#N/A</v>
      </c>
    </row>
    <row r="312" spans="1:10" ht="15" hidden="1" customHeight="1">
      <c r="A312" s="97">
        <f>'RAW MATERIALS'!B54</f>
        <v>0</v>
      </c>
      <c r="B312" s="98" t="e">
        <f t="shared" si="17"/>
        <v>#N/A</v>
      </c>
      <c r="C312" s="99">
        <f>SUMPRODUCT(('Materials bought'!$A$4:$A$4121='Buy list'!A312)*('Materials bought'!$B$4:$B$4121))-SUMPRODUCT(('Materials used'!$A$4:$A$4296='Buy list'!A312)*('Materials used'!$B$4:$B$4296))</f>
        <v>0</v>
      </c>
      <c r="D312" s="99">
        <f>SUMPRODUCT((Orders!$A$4:$A$3960='Buy list'!$A312)*(Orders!$D$4:$D$3960))</f>
        <v>0</v>
      </c>
      <c r="E312" s="99">
        <f t="shared" si="18"/>
        <v>0</v>
      </c>
      <c r="F312" s="100" t="e">
        <f>VLOOKUP(A312,'RAW MATERIALS'!$B$4:$I$206,2,FALSE)</f>
        <v>#N/A</v>
      </c>
      <c r="G312" s="100" t="e">
        <f t="shared" si="19"/>
        <v>#N/A</v>
      </c>
      <c r="H312" s="101" t="e">
        <f>'RAW MATERIALS'!#REF!</f>
        <v>#REF!</v>
      </c>
      <c r="I312" s="101" t="e">
        <f t="shared" si="20"/>
        <v>#N/A</v>
      </c>
      <c r="J312" s="137" t="e">
        <f>VLOOKUP(A312,'RAW MATERIALS'!$B$4:$I$206,3,FALSE)*B312</f>
        <v>#N/A</v>
      </c>
    </row>
    <row r="313" spans="1:10" ht="15" hidden="1" customHeight="1">
      <c r="A313" s="97">
        <f>'RAW MATERIALS'!B55</f>
        <v>0</v>
      </c>
      <c r="B313" s="98" t="e">
        <f t="shared" si="17"/>
        <v>#N/A</v>
      </c>
      <c r="C313" s="99">
        <f>SUMPRODUCT(('Materials bought'!$A$4:$A$4121='Buy list'!A313)*('Materials bought'!$B$4:$B$4121))-SUMPRODUCT(('Materials used'!$A$4:$A$4296='Buy list'!A313)*('Materials used'!$B$4:$B$4296))</f>
        <v>0</v>
      </c>
      <c r="D313" s="99">
        <f>SUMPRODUCT((Orders!$A$4:$A$3960='Buy list'!$A313)*(Orders!$D$4:$D$3960))</f>
        <v>0</v>
      </c>
      <c r="E313" s="99">
        <f t="shared" si="18"/>
        <v>0</v>
      </c>
      <c r="F313" s="100" t="e">
        <f>VLOOKUP(A313,'RAW MATERIALS'!$B$4:$I$206,2,FALSE)</f>
        <v>#N/A</v>
      </c>
      <c r="G313" s="100" t="e">
        <f t="shared" si="19"/>
        <v>#N/A</v>
      </c>
      <c r="H313" s="101" t="e">
        <f>'RAW MATERIALS'!#REF!</f>
        <v>#REF!</v>
      </c>
      <c r="I313" s="101" t="e">
        <f t="shared" si="20"/>
        <v>#N/A</v>
      </c>
      <c r="J313" s="137" t="e">
        <f>VLOOKUP(A313,'RAW MATERIALS'!$B$4:$I$206,3,FALSE)*B313</f>
        <v>#N/A</v>
      </c>
    </row>
    <row r="314" spans="1:10" ht="15" hidden="1" customHeight="1">
      <c r="A314" s="97">
        <f>'RAW MATERIALS'!B56</f>
        <v>0</v>
      </c>
      <c r="B314" s="98" t="e">
        <f t="shared" si="17"/>
        <v>#N/A</v>
      </c>
      <c r="C314" s="99">
        <f>SUMPRODUCT(('Materials bought'!$A$4:$A$4121='Buy list'!A314)*('Materials bought'!$B$4:$B$4121))-SUMPRODUCT(('Materials used'!$A$4:$A$4296='Buy list'!A314)*('Materials used'!$B$4:$B$4296))</f>
        <v>0</v>
      </c>
      <c r="D314" s="99">
        <f>SUMPRODUCT((Orders!$A$4:$A$3960='Buy list'!$A314)*(Orders!$D$4:$D$3960))</f>
        <v>0</v>
      </c>
      <c r="E314" s="99">
        <f t="shared" si="18"/>
        <v>0</v>
      </c>
      <c r="F314" s="100" t="e">
        <f>VLOOKUP(A314,'RAW MATERIALS'!$B$4:$I$206,2,FALSE)</f>
        <v>#N/A</v>
      </c>
      <c r="G314" s="100" t="e">
        <f t="shared" si="19"/>
        <v>#N/A</v>
      </c>
      <c r="H314" s="101" t="e">
        <f>'RAW MATERIALS'!#REF!</f>
        <v>#REF!</v>
      </c>
      <c r="I314" s="101" t="e">
        <f t="shared" si="20"/>
        <v>#N/A</v>
      </c>
      <c r="J314" s="137" t="e">
        <f>VLOOKUP(A314,'RAW MATERIALS'!$B$4:$I$206,3,FALSE)*B314</f>
        <v>#N/A</v>
      </c>
    </row>
    <row r="315" spans="1:10" ht="15" hidden="1" customHeight="1">
      <c r="A315" s="97">
        <f>'RAW MATERIALS'!B57</f>
        <v>0</v>
      </c>
      <c r="B315" s="98" t="e">
        <f t="shared" si="17"/>
        <v>#N/A</v>
      </c>
      <c r="C315" s="99">
        <f>SUMPRODUCT(('Materials bought'!$A$4:$A$4121='Buy list'!A315)*('Materials bought'!$B$4:$B$4121))-SUMPRODUCT(('Materials used'!$A$4:$A$4296='Buy list'!A315)*('Materials used'!$B$4:$B$4296))</f>
        <v>0</v>
      </c>
      <c r="D315" s="99">
        <f>SUMPRODUCT((Orders!$A$4:$A$3960='Buy list'!$A315)*(Orders!$D$4:$D$3960))</f>
        <v>0</v>
      </c>
      <c r="E315" s="99">
        <f t="shared" si="18"/>
        <v>0</v>
      </c>
      <c r="F315" s="100" t="e">
        <f>VLOOKUP(A315,'RAW MATERIALS'!$B$4:$I$206,2,FALSE)</f>
        <v>#N/A</v>
      </c>
      <c r="G315" s="100" t="e">
        <f t="shared" si="19"/>
        <v>#N/A</v>
      </c>
      <c r="H315" s="101" t="e">
        <f>'RAW MATERIALS'!#REF!</f>
        <v>#REF!</v>
      </c>
      <c r="I315" s="101" t="e">
        <f t="shared" si="20"/>
        <v>#N/A</v>
      </c>
      <c r="J315" s="137" t="e">
        <f>VLOOKUP(A315,'RAW MATERIALS'!$B$4:$I$206,3,FALSE)*B315</f>
        <v>#N/A</v>
      </c>
    </row>
    <row r="316" spans="1:10" ht="15" hidden="1" customHeight="1">
      <c r="A316" s="97">
        <f>'RAW MATERIALS'!B58</f>
        <v>0</v>
      </c>
      <c r="B316" s="98" t="e">
        <f t="shared" si="17"/>
        <v>#N/A</v>
      </c>
      <c r="C316" s="99">
        <f>SUMPRODUCT(('Materials bought'!$A$4:$A$4121='Buy list'!A316)*('Materials bought'!$B$4:$B$4121))-SUMPRODUCT(('Materials used'!$A$4:$A$4296='Buy list'!A316)*('Materials used'!$B$4:$B$4296))</f>
        <v>0</v>
      </c>
      <c r="D316" s="99">
        <f>SUMPRODUCT((Orders!$A$4:$A$3960='Buy list'!$A316)*(Orders!$D$4:$D$3960))</f>
        <v>0</v>
      </c>
      <c r="E316" s="99">
        <f t="shared" si="18"/>
        <v>0</v>
      </c>
      <c r="F316" s="100" t="e">
        <f>VLOOKUP(A316,'RAW MATERIALS'!$B$4:$I$206,2,FALSE)</f>
        <v>#N/A</v>
      </c>
      <c r="G316" s="100" t="e">
        <f t="shared" si="19"/>
        <v>#N/A</v>
      </c>
      <c r="H316" s="101" t="e">
        <f>'RAW MATERIALS'!#REF!</f>
        <v>#REF!</v>
      </c>
      <c r="I316" s="101" t="e">
        <f t="shared" si="20"/>
        <v>#N/A</v>
      </c>
      <c r="J316" s="137" t="e">
        <f>VLOOKUP(A316,'RAW MATERIALS'!$B$4:$I$206,3,FALSE)*B316</f>
        <v>#N/A</v>
      </c>
    </row>
    <row r="317" spans="1:10" ht="15" hidden="1" customHeight="1">
      <c r="A317" s="97">
        <f>'RAW MATERIALS'!B59</f>
        <v>0</v>
      </c>
      <c r="B317" s="98" t="e">
        <f t="shared" ref="B317:B380" si="21">E317+G317</f>
        <v>#N/A</v>
      </c>
      <c r="C317" s="99">
        <f>SUMPRODUCT(('Materials bought'!$A$4:$A$4121='Buy list'!A317)*('Materials bought'!$B$4:$B$4121))-SUMPRODUCT(('Materials used'!$A$4:$A$4296='Buy list'!A317)*('Materials used'!$B$4:$B$4296))</f>
        <v>0</v>
      </c>
      <c r="D317" s="99">
        <f>SUMPRODUCT((Orders!$A$4:$A$3960='Buy list'!$A317)*(Orders!$D$4:$D$3960))</f>
        <v>0</v>
      </c>
      <c r="E317" s="99">
        <f t="shared" si="18"/>
        <v>0</v>
      </c>
      <c r="F317" s="100" t="e">
        <f>VLOOKUP(A317,'RAW MATERIALS'!$B$4:$I$206,2,FALSE)</f>
        <v>#N/A</v>
      </c>
      <c r="G317" s="100" t="e">
        <f t="shared" si="19"/>
        <v>#N/A</v>
      </c>
      <c r="H317" s="101" t="e">
        <f>'RAW MATERIALS'!#REF!</f>
        <v>#REF!</v>
      </c>
      <c r="I317" s="101" t="e">
        <f t="shared" si="20"/>
        <v>#N/A</v>
      </c>
      <c r="J317" s="137" t="e">
        <f>VLOOKUP(A317,'RAW MATERIALS'!$B$4:$I$206,3,FALSE)*B317</f>
        <v>#N/A</v>
      </c>
    </row>
    <row r="318" spans="1:10" ht="15" hidden="1" customHeight="1">
      <c r="A318" s="97">
        <f>'RAW MATERIALS'!B60</f>
        <v>0</v>
      </c>
      <c r="B318" s="98" t="e">
        <f t="shared" si="21"/>
        <v>#N/A</v>
      </c>
      <c r="C318" s="99">
        <f>SUMPRODUCT(('Materials bought'!$A$4:$A$4121='Buy list'!A318)*('Materials bought'!$B$4:$B$4121))-SUMPRODUCT(('Materials used'!$A$4:$A$4296='Buy list'!A318)*('Materials used'!$B$4:$B$4296))</f>
        <v>0</v>
      </c>
      <c r="D318" s="99">
        <f>SUMPRODUCT((Orders!$A$4:$A$3960='Buy list'!$A318)*(Orders!$D$4:$D$3960))</f>
        <v>0</v>
      </c>
      <c r="E318" s="99">
        <f t="shared" si="18"/>
        <v>0</v>
      </c>
      <c r="F318" s="100" t="e">
        <f>VLOOKUP(A318,'RAW MATERIALS'!$B$4:$I$206,2,FALSE)</f>
        <v>#N/A</v>
      </c>
      <c r="G318" s="100" t="e">
        <f t="shared" si="19"/>
        <v>#N/A</v>
      </c>
      <c r="H318" s="101" t="e">
        <f>'RAW MATERIALS'!#REF!</f>
        <v>#REF!</v>
      </c>
      <c r="I318" s="101" t="e">
        <f t="shared" si="20"/>
        <v>#N/A</v>
      </c>
      <c r="J318" s="137" t="e">
        <f>VLOOKUP(A318,'RAW MATERIALS'!$B$4:$I$206,3,FALSE)*B318</f>
        <v>#N/A</v>
      </c>
    </row>
    <row r="319" spans="1:10" ht="15" hidden="1" customHeight="1">
      <c r="A319" s="97">
        <f>'RAW MATERIALS'!B61</f>
        <v>0</v>
      </c>
      <c r="B319" s="98" t="e">
        <f t="shared" si="21"/>
        <v>#N/A</v>
      </c>
      <c r="C319" s="99">
        <f>SUMPRODUCT(('Materials bought'!$A$4:$A$4121='Buy list'!A319)*('Materials bought'!$B$4:$B$4121))-SUMPRODUCT(('Materials used'!$A$4:$A$4296='Buy list'!A319)*('Materials used'!$B$4:$B$4296))</f>
        <v>0</v>
      </c>
      <c r="D319" s="99">
        <f>SUMPRODUCT((Orders!$A$4:$A$3960='Buy list'!$A319)*(Orders!$D$4:$D$3960))</f>
        <v>0</v>
      </c>
      <c r="E319" s="99">
        <f t="shared" si="18"/>
        <v>0</v>
      </c>
      <c r="F319" s="100" t="e">
        <f>VLOOKUP(A319,'RAW MATERIALS'!$B$4:$I$206,2,FALSE)</f>
        <v>#N/A</v>
      </c>
      <c r="G319" s="100" t="e">
        <f t="shared" si="19"/>
        <v>#N/A</v>
      </c>
      <c r="H319" s="101" t="e">
        <f>'RAW MATERIALS'!#REF!</f>
        <v>#REF!</v>
      </c>
      <c r="I319" s="101" t="e">
        <f t="shared" si="20"/>
        <v>#N/A</v>
      </c>
      <c r="J319" s="137" t="e">
        <f>VLOOKUP(A319,'RAW MATERIALS'!$B$4:$I$206,3,FALSE)*B319</f>
        <v>#N/A</v>
      </c>
    </row>
    <row r="320" spans="1:10" ht="15" hidden="1" customHeight="1">
      <c r="A320" s="97">
        <f>'RAW MATERIALS'!B62</f>
        <v>0</v>
      </c>
      <c r="B320" s="98" t="e">
        <f t="shared" si="21"/>
        <v>#N/A</v>
      </c>
      <c r="C320" s="99">
        <f>SUMPRODUCT(('Materials bought'!$A$4:$A$4121='Buy list'!A320)*('Materials bought'!$B$4:$B$4121))-SUMPRODUCT(('Materials used'!$A$4:$A$4296='Buy list'!A320)*('Materials used'!$B$4:$B$4296))</f>
        <v>0</v>
      </c>
      <c r="D320" s="99">
        <f>SUMPRODUCT((Orders!$A$4:$A$3960='Buy list'!$A320)*(Orders!$D$4:$D$3960))</f>
        <v>0</v>
      </c>
      <c r="E320" s="99">
        <f t="shared" si="18"/>
        <v>0</v>
      </c>
      <c r="F320" s="100" t="e">
        <f>VLOOKUP(A320,'RAW MATERIALS'!$B$4:$I$206,2,FALSE)</f>
        <v>#N/A</v>
      </c>
      <c r="G320" s="100" t="e">
        <f t="shared" si="19"/>
        <v>#N/A</v>
      </c>
      <c r="H320" s="101" t="e">
        <f>'RAW MATERIALS'!#REF!</f>
        <v>#REF!</v>
      </c>
      <c r="I320" s="101" t="e">
        <f t="shared" si="20"/>
        <v>#N/A</v>
      </c>
      <c r="J320" s="137" t="e">
        <f>VLOOKUP(A320,'RAW MATERIALS'!$B$4:$I$206,3,FALSE)*B320</f>
        <v>#N/A</v>
      </c>
    </row>
    <row r="321" spans="1:10" ht="15" hidden="1" customHeight="1">
      <c r="A321" s="97">
        <f>'RAW MATERIALS'!B63</f>
        <v>0</v>
      </c>
      <c r="B321" s="98" t="e">
        <f t="shared" si="21"/>
        <v>#N/A</v>
      </c>
      <c r="C321" s="99">
        <f>SUMPRODUCT(('Materials bought'!$A$4:$A$4121='Buy list'!A321)*('Materials bought'!$B$4:$B$4121))-SUMPRODUCT(('Materials used'!$A$4:$A$4296='Buy list'!A321)*('Materials used'!$B$4:$B$4296))</f>
        <v>0</v>
      </c>
      <c r="D321" s="99">
        <f>SUMPRODUCT((Orders!$A$4:$A$3960='Buy list'!$A321)*(Orders!$D$4:$D$3960))</f>
        <v>0</v>
      </c>
      <c r="E321" s="99">
        <f t="shared" si="18"/>
        <v>0</v>
      </c>
      <c r="F321" s="100" t="e">
        <f>VLOOKUP(A321,'RAW MATERIALS'!$B$4:$I$206,2,FALSE)</f>
        <v>#N/A</v>
      </c>
      <c r="G321" s="100" t="e">
        <f t="shared" si="19"/>
        <v>#N/A</v>
      </c>
      <c r="H321" s="101" t="e">
        <f>'RAW MATERIALS'!#REF!</f>
        <v>#REF!</v>
      </c>
      <c r="I321" s="101" t="e">
        <f t="shared" si="20"/>
        <v>#N/A</v>
      </c>
      <c r="J321" s="137" t="e">
        <f>VLOOKUP(A321,'RAW MATERIALS'!$B$4:$I$206,3,FALSE)*B321</f>
        <v>#N/A</v>
      </c>
    </row>
    <row r="322" spans="1:10" ht="15" hidden="1" customHeight="1">
      <c r="A322" s="97">
        <f>'RAW MATERIALS'!B64</f>
        <v>0</v>
      </c>
      <c r="B322" s="98" t="e">
        <f t="shared" si="21"/>
        <v>#N/A</v>
      </c>
      <c r="C322" s="99">
        <f>SUMPRODUCT(('Materials bought'!$A$4:$A$4121='Buy list'!A322)*('Materials bought'!$B$4:$B$4121))-SUMPRODUCT(('Materials used'!$A$4:$A$4296='Buy list'!A322)*('Materials used'!$B$4:$B$4296))</f>
        <v>0</v>
      </c>
      <c r="D322" s="99">
        <f>SUMPRODUCT((Orders!$A$4:$A$3960='Buy list'!$A322)*(Orders!$D$4:$D$3960))</f>
        <v>0</v>
      </c>
      <c r="E322" s="99">
        <f t="shared" si="18"/>
        <v>0</v>
      </c>
      <c r="F322" s="100" t="e">
        <f>VLOOKUP(A322,'RAW MATERIALS'!$B$4:$I$206,2,FALSE)</f>
        <v>#N/A</v>
      </c>
      <c r="G322" s="100" t="e">
        <f t="shared" si="19"/>
        <v>#N/A</v>
      </c>
      <c r="H322" s="101" t="e">
        <f>'RAW MATERIALS'!#REF!</f>
        <v>#REF!</v>
      </c>
      <c r="I322" s="101" t="e">
        <f t="shared" si="20"/>
        <v>#N/A</v>
      </c>
      <c r="J322" s="137" t="e">
        <f>VLOOKUP(A322,'RAW MATERIALS'!$B$4:$I$206,3,FALSE)*B322</f>
        <v>#N/A</v>
      </c>
    </row>
    <row r="323" spans="1:10" ht="15" hidden="1" customHeight="1">
      <c r="A323" s="97">
        <f>'RAW MATERIALS'!B65</f>
        <v>0</v>
      </c>
      <c r="B323" s="98" t="e">
        <f t="shared" si="21"/>
        <v>#N/A</v>
      </c>
      <c r="C323" s="99">
        <f>SUMPRODUCT(('Materials bought'!$A$4:$A$4121='Buy list'!A323)*('Materials bought'!$B$4:$B$4121))-SUMPRODUCT(('Materials used'!$A$4:$A$4296='Buy list'!A323)*('Materials used'!$B$4:$B$4296))</f>
        <v>0</v>
      </c>
      <c r="D323" s="99">
        <f>SUMPRODUCT((Orders!$A$4:$A$3960='Buy list'!$A323)*(Orders!$D$4:$D$3960))</f>
        <v>0</v>
      </c>
      <c r="E323" s="99">
        <f t="shared" si="18"/>
        <v>0</v>
      </c>
      <c r="F323" s="100" t="e">
        <f>VLOOKUP(A323,'RAW MATERIALS'!$B$4:$I$206,2,FALSE)</f>
        <v>#N/A</v>
      </c>
      <c r="G323" s="100" t="e">
        <f t="shared" si="19"/>
        <v>#N/A</v>
      </c>
      <c r="H323" s="101" t="e">
        <f>'RAW MATERIALS'!#REF!</f>
        <v>#REF!</v>
      </c>
      <c r="I323" s="101" t="e">
        <f t="shared" si="20"/>
        <v>#N/A</v>
      </c>
      <c r="J323" s="137" t="e">
        <f>VLOOKUP(A323,'RAW MATERIALS'!$B$4:$I$206,3,FALSE)*B323</f>
        <v>#N/A</v>
      </c>
    </row>
    <row r="324" spans="1:10" ht="15" hidden="1" customHeight="1">
      <c r="A324" s="97">
        <f>'RAW MATERIALS'!B66</f>
        <v>0</v>
      </c>
      <c r="B324" s="98" t="e">
        <f t="shared" si="21"/>
        <v>#N/A</v>
      </c>
      <c r="C324" s="99">
        <f>SUMPRODUCT(('Materials bought'!$A$4:$A$4121='Buy list'!A324)*('Materials bought'!$B$4:$B$4121))-SUMPRODUCT(('Materials used'!$A$4:$A$4296='Buy list'!A324)*('Materials used'!$B$4:$B$4296))</f>
        <v>0</v>
      </c>
      <c r="D324" s="99">
        <f>SUMPRODUCT((Orders!$A$4:$A$3960='Buy list'!$A324)*(Orders!$D$4:$D$3960))</f>
        <v>0</v>
      </c>
      <c r="E324" s="99">
        <f t="shared" si="18"/>
        <v>0</v>
      </c>
      <c r="F324" s="100" t="e">
        <f>VLOOKUP(A324,'RAW MATERIALS'!$B$4:$I$206,2,FALSE)</f>
        <v>#N/A</v>
      </c>
      <c r="G324" s="100" t="e">
        <f t="shared" si="19"/>
        <v>#N/A</v>
      </c>
      <c r="H324" s="101" t="e">
        <f>'RAW MATERIALS'!#REF!</f>
        <v>#REF!</v>
      </c>
      <c r="I324" s="101" t="e">
        <f t="shared" si="20"/>
        <v>#N/A</v>
      </c>
      <c r="J324" s="137" t="e">
        <f>VLOOKUP(A324,'RAW MATERIALS'!$B$4:$I$206,3,FALSE)*B324</f>
        <v>#N/A</v>
      </c>
    </row>
    <row r="325" spans="1:10" ht="15" hidden="1" customHeight="1">
      <c r="A325" s="97">
        <f>'RAW MATERIALS'!B67</f>
        <v>0</v>
      </c>
      <c r="B325" s="98" t="e">
        <f t="shared" si="21"/>
        <v>#N/A</v>
      </c>
      <c r="C325" s="99">
        <f>SUMPRODUCT(('Materials bought'!$A$4:$A$4121='Buy list'!A325)*('Materials bought'!$B$4:$B$4121))-SUMPRODUCT(('Materials used'!$A$4:$A$4296='Buy list'!A325)*('Materials used'!$B$4:$B$4296))</f>
        <v>0</v>
      </c>
      <c r="D325" s="99">
        <f>SUMPRODUCT((Orders!$A$4:$A$3960='Buy list'!$A325)*(Orders!$D$4:$D$3960))</f>
        <v>0</v>
      </c>
      <c r="E325" s="99">
        <f t="shared" ref="E325:E388" si="22">IF(C325-D325&lt;0,D325-C325,0)</f>
        <v>0</v>
      </c>
      <c r="F325" s="100" t="e">
        <f>VLOOKUP(A325,'RAW MATERIALS'!$B$4:$I$206,2,FALSE)</f>
        <v>#N/A</v>
      </c>
      <c r="G325" s="100" t="e">
        <f t="shared" ref="G325:G388" si="23">IF(C325-D325&lt;=F325,2*F325,0)</f>
        <v>#N/A</v>
      </c>
      <c r="H325" s="101" t="e">
        <f>'RAW MATERIALS'!#REF!</f>
        <v>#REF!</v>
      </c>
      <c r="I325" s="101" t="e">
        <f t="shared" ref="I325:I388" si="24">IF(B325&gt;0,"yes","no")</f>
        <v>#N/A</v>
      </c>
      <c r="J325" s="137" t="e">
        <f>VLOOKUP(A325,'RAW MATERIALS'!$B$4:$I$206,3,FALSE)*B325</f>
        <v>#N/A</v>
      </c>
    </row>
    <row r="326" spans="1:10" ht="15" hidden="1" customHeight="1">
      <c r="A326" s="97">
        <f>'RAW MATERIALS'!B68</f>
        <v>0</v>
      </c>
      <c r="B326" s="98" t="e">
        <f t="shared" si="21"/>
        <v>#N/A</v>
      </c>
      <c r="C326" s="99">
        <f>SUMPRODUCT(('Materials bought'!$A$4:$A$4121='Buy list'!A326)*('Materials bought'!$B$4:$B$4121))-SUMPRODUCT(('Materials used'!$A$4:$A$4296='Buy list'!A326)*('Materials used'!$B$4:$B$4296))</f>
        <v>0</v>
      </c>
      <c r="D326" s="99">
        <f>SUMPRODUCT((Orders!$A$4:$A$3960='Buy list'!$A326)*(Orders!$D$4:$D$3960))</f>
        <v>0</v>
      </c>
      <c r="E326" s="99">
        <f t="shared" si="22"/>
        <v>0</v>
      </c>
      <c r="F326" s="100" t="e">
        <f>VLOOKUP(A326,'RAW MATERIALS'!$B$4:$I$206,2,FALSE)</f>
        <v>#N/A</v>
      </c>
      <c r="G326" s="100" t="e">
        <f t="shared" si="23"/>
        <v>#N/A</v>
      </c>
      <c r="H326" s="101" t="e">
        <f>'RAW MATERIALS'!#REF!</f>
        <v>#REF!</v>
      </c>
      <c r="I326" s="101" t="e">
        <f t="shared" si="24"/>
        <v>#N/A</v>
      </c>
      <c r="J326" s="137" t="e">
        <f>VLOOKUP(A326,'RAW MATERIALS'!$B$4:$I$206,3,FALSE)*B326</f>
        <v>#N/A</v>
      </c>
    </row>
    <row r="327" spans="1:10" ht="15" hidden="1" customHeight="1">
      <c r="A327" s="97">
        <f>'RAW MATERIALS'!B69</f>
        <v>0</v>
      </c>
      <c r="B327" s="98" t="e">
        <f t="shared" si="21"/>
        <v>#N/A</v>
      </c>
      <c r="C327" s="99">
        <f>SUMPRODUCT(('Materials bought'!$A$4:$A$4121='Buy list'!A327)*('Materials bought'!$B$4:$B$4121))-SUMPRODUCT(('Materials used'!$A$4:$A$4296='Buy list'!A327)*('Materials used'!$B$4:$B$4296))</f>
        <v>0</v>
      </c>
      <c r="D327" s="99">
        <f>SUMPRODUCT((Orders!$A$4:$A$3960='Buy list'!$A327)*(Orders!$D$4:$D$3960))</f>
        <v>0</v>
      </c>
      <c r="E327" s="99">
        <f t="shared" si="22"/>
        <v>0</v>
      </c>
      <c r="F327" s="100" t="e">
        <f>VLOOKUP(A327,'RAW MATERIALS'!$B$4:$I$206,2,FALSE)</f>
        <v>#N/A</v>
      </c>
      <c r="G327" s="100" t="e">
        <f t="shared" si="23"/>
        <v>#N/A</v>
      </c>
      <c r="H327" s="101" t="e">
        <f>'RAW MATERIALS'!#REF!</f>
        <v>#REF!</v>
      </c>
      <c r="I327" s="101" t="e">
        <f t="shared" si="24"/>
        <v>#N/A</v>
      </c>
      <c r="J327" s="137" t="e">
        <f>VLOOKUP(A327,'RAW MATERIALS'!$B$4:$I$206,3,FALSE)*B327</f>
        <v>#N/A</v>
      </c>
    </row>
    <row r="328" spans="1:10" ht="15" hidden="1" customHeight="1">
      <c r="A328" s="97">
        <f>'RAW MATERIALS'!B70</f>
        <v>0</v>
      </c>
      <c r="B328" s="98" t="e">
        <f t="shared" si="21"/>
        <v>#N/A</v>
      </c>
      <c r="C328" s="99">
        <f>SUMPRODUCT(('Materials bought'!$A$4:$A$4121='Buy list'!A328)*('Materials bought'!$B$4:$B$4121))-SUMPRODUCT(('Materials used'!$A$4:$A$4296='Buy list'!A328)*('Materials used'!$B$4:$B$4296))</f>
        <v>0</v>
      </c>
      <c r="D328" s="99">
        <f>SUMPRODUCT((Orders!$A$4:$A$3960='Buy list'!$A328)*(Orders!$D$4:$D$3960))</f>
        <v>0</v>
      </c>
      <c r="E328" s="99">
        <f t="shared" si="22"/>
        <v>0</v>
      </c>
      <c r="F328" s="100" t="e">
        <f>VLOOKUP(A328,'RAW MATERIALS'!$B$4:$I$206,2,FALSE)</f>
        <v>#N/A</v>
      </c>
      <c r="G328" s="100" t="e">
        <f t="shared" si="23"/>
        <v>#N/A</v>
      </c>
      <c r="H328" s="101" t="e">
        <f>'RAW MATERIALS'!#REF!</f>
        <v>#REF!</v>
      </c>
      <c r="I328" s="101" t="e">
        <f t="shared" si="24"/>
        <v>#N/A</v>
      </c>
      <c r="J328" s="137" t="e">
        <f>VLOOKUP(A328,'RAW MATERIALS'!$B$4:$I$206,3,FALSE)*B328</f>
        <v>#N/A</v>
      </c>
    </row>
    <row r="329" spans="1:10" ht="15" hidden="1" customHeight="1">
      <c r="A329" s="97">
        <f>'RAW MATERIALS'!B71</f>
        <v>0</v>
      </c>
      <c r="B329" s="98" t="e">
        <f t="shared" si="21"/>
        <v>#N/A</v>
      </c>
      <c r="C329" s="99">
        <f>SUMPRODUCT(('Materials bought'!$A$4:$A$4121='Buy list'!A329)*('Materials bought'!$B$4:$B$4121))-SUMPRODUCT(('Materials used'!$A$4:$A$4296='Buy list'!A329)*('Materials used'!$B$4:$B$4296))</f>
        <v>0</v>
      </c>
      <c r="D329" s="99">
        <f>SUMPRODUCT((Orders!$A$4:$A$3960='Buy list'!$A329)*(Orders!$D$4:$D$3960))</f>
        <v>0</v>
      </c>
      <c r="E329" s="99">
        <f t="shared" si="22"/>
        <v>0</v>
      </c>
      <c r="F329" s="100" t="e">
        <f>VLOOKUP(A329,'RAW MATERIALS'!$B$4:$I$206,2,FALSE)</f>
        <v>#N/A</v>
      </c>
      <c r="G329" s="100" t="e">
        <f t="shared" si="23"/>
        <v>#N/A</v>
      </c>
      <c r="H329" s="101" t="e">
        <f>'RAW MATERIALS'!#REF!</f>
        <v>#REF!</v>
      </c>
      <c r="I329" s="101" t="e">
        <f t="shared" si="24"/>
        <v>#N/A</v>
      </c>
      <c r="J329" s="137" t="e">
        <f>VLOOKUP(A329,'RAW MATERIALS'!$B$4:$I$206,3,FALSE)*B329</f>
        <v>#N/A</v>
      </c>
    </row>
    <row r="330" spans="1:10" ht="15" hidden="1" customHeight="1">
      <c r="A330" s="97">
        <f>'RAW MATERIALS'!B72</f>
        <v>0</v>
      </c>
      <c r="B330" s="98" t="e">
        <f t="shared" si="21"/>
        <v>#N/A</v>
      </c>
      <c r="C330" s="99">
        <f>SUMPRODUCT(('Materials bought'!$A$4:$A$4121='Buy list'!A330)*('Materials bought'!$B$4:$B$4121))-SUMPRODUCT(('Materials used'!$A$4:$A$4296='Buy list'!A330)*('Materials used'!$B$4:$B$4296))</f>
        <v>0</v>
      </c>
      <c r="D330" s="99">
        <f>SUMPRODUCT((Orders!$A$4:$A$3960='Buy list'!$A330)*(Orders!$D$4:$D$3960))</f>
        <v>0</v>
      </c>
      <c r="E330" s="99">
        <f t="shared" si="22"/>
        <v>0</v>
      </c>
      <c r="F330" s="100" t="e">
        <f>VLOOKUP(A330,'RAW MATERIALS'!$B$4:$I$206,2,FALSE)</f>
        <v>#N/A</v>
      </c>
      <c r="G330" s="100" t="e">
        <f t="shared" si="23"/>
        <v>#N/A</v>
      </c>
      <c r="H330" s="101" t="e">
        <f>'RAW MATERIALS'!#REF!</f>
        <v>#REF!</v>
      </c>
      <c r="I330" s="101" t="e">
        <f t="shared" si="24"/>
        <v>#N/A</v>
      </c>
      <c r="J330" s="137" t="e">
        <f>VLOOKUP(A330,'RAW MATERIALS'!$B$4:$I$206,3,FALSE)*B330</f>
        <v>#N/A</v>
      </c>
    </row>
    <row r="331" spans="1:10" ht="15" hidden="1" customHeight="1">
      <c r="A331" s="97">
        <f>'RAW MATERIALS'!B73</f>
        <v>0</v>
      </c>
      <c r="B331" s="98" t="e">
        <f t="shared" si="21"/>
        <v>#N/A</v>
      </c>
      <c r="C331" s="99">
        <f>SUMPRODUCT(('Materials bought'!$A$4:$A$4121='Buy list'!A331)*('Materials bought'!$B$4:$B$4121))-SUMPRODUCT(('Materials used'!$A$4:$A$4296='Buy list'!A331)*('Materials used'!$B$4:$B$4296))</f>
        <v>0</v>
      </c>
      <c r="D331" s="99">
        <f>SUMPRODUCT((Orders!$A$4:$A$3960='Buy list'!$A331)*(Orders!$D$4:$D$3960))</f>
        <v>0</v>
      </c>
      <c r="E331" s="99">
        <f t="shared" si="22"/>
        <v>0</v>
      </c>
      <c r="F331" s="100" t="e">
        <f>VLOOKUP(A331,'RAW MATERIALS'!$B$4:$I$206,2,FALSE)</f>
        <v>#N/A</v>
      </c>
      <c r="G331" s="100" t="e">
        <f t="shared" si="23"/>
        <v>#N/A</v>
      </c>
      <c r="H331" s="101" t="e">
        <f>'RAW MATERIALS'!#REF!</f>
        <v>#REF!</v>
      </c>
      <c r="I331" s="101" t="e">
        <f t="shared" si="24"/>
        <v>#N/A</v>
      </c>
      <c r="J331" s="137" t="e">
        <f>VLOOKUP(A331,'RAW MATERIALS'!$B$4:$I$206,3,FALSE)*B331</f>
        <v>#N/A</v>
      </c>
    </row>
    <row r="332" spans="1:10" ht="15" hidden="1" customHeight="1">
      <c r="A332" s="97">
        <f>'RAW MATERIALS'!B74</f>
        <v>0</v>
      </c>
      <c r="B332" s="98" t="e">
        <f t="shared" si="21"/>
        <v>#N/A</v>
      </c>
      <c r="C332" s="99">
        <f>SUMPRODUCT(('Materials bought'!$A$4:$A$4121='Buy list'!A332)*('Materials bought'!$B$4:$B$4121))-SUMPRODUCT(('Materials used'!$A$4:$A$4296='Buy list'!A332)*('Materials used'!$B$4:$B$4296))</f>
        <v>0</v>
      </c>
      <c r="D332" s="99">
        <f>SUMPRODUCT((Orders!$A$4:$A$3960='Buy list'!$A332)*(Orders!$D$4:$D$3960))</f>
        <v>0</v>
      </c>
      <c r="E332" s="99">
        <f t="shared" si="22"/>
        <v>0</v>
      </c>
      <c r="F332" s="100" t="e">
        <f>VLOOKUP(A332,'RAW MATERIALS'!$B$4:$I$206,2,FALSE)</f>
        <v>#N/A</v>
      </c>
      <c r="G332" s="100" t="e">
        <f t="shared" si="23"/>
        <v>#N/A</v>
      </c>
      <c r="H332" s="101" t="e">
        <f>'RAW MATERIALS'!#REF!</f>
        <v>#REF!</v>
      </c>
      <c r="I332" s="101" t="e">
        <f t="shared" si="24"/>
        <v>#N/A</v>
      </c>
      <c r="J332" s="137" t="e">
        <f>VLOOKUP(A332,'RAW MATERIALS'!$B$4:$I$206,3,FALSE)*B332</f>
        <v>#N/A</v>
      </c>
    </row>
    <row r="333" spans="1:10" ht="15" hidden="1" customHeight="1">
      <c r="A333" s="97">
        <f>'RAW MATERIALS'!B75</f>
        <v>0</v>
      </c>
      <c r="B333" s="98" t="e">
        <f t="shared" si="21"/>
        <v>#N/A</v>
      </c>
      <c r="C333" s="99">
        <f>SUMPRODUCT(('Materials bought'!$A$4:$A$4121='Buy list'!A333)*('Materials bought'!$B$4:$B$4121))-SUMPRODUCT(('Materials used'!$A$4:$A$4296='Buy list'!A333)*('Materials used'!$B$4:$B$4296))</f>
        <v>0</v>
      </c>
      <c r="D333" s="99">
        <f>SUMPRODUCT((Orders!$A$4:$A$3960='Buy list'!$A333)*(Orders!$D$4:$D$3960))</f>
        <v>0</v>
      </c>
      <c r="E333" s="99">
        <f t="shared" si="22"/>
        <v>0</v>
      </c>
      <c r="F333" s="100" t="e">
        <f>VLOOKUP(A333,'RAW MATERIALS'!$B$4:$I$206,2,FALSE)</f>
        <v>#N/A</v>
      </c>
      <c r="G333" s="100" t="e">
        <f t="shared" si="23"/>
        <v>#N/A</v>
      </c>
      <c r="H333" s="101" t="e">
        <f>'RAW MATERIALS'!#REF!</f>
        <v>#REF!</v>
      </c>
      <c r="I333" s="101" t="e">
        <f t="shared" si="24"/>
        <v>#N/A</v>
      </c>
      <c r="J333" s="137" t="e">
        <f>VLOOKUP(A333,'RAW MATERIALS'!$B$4:$I$206,3,FALSE)*B333</f>
        <v>#N/A</v>
      </c>
    </row>
    <row r="334" spans="1:10" ht="15" hidden="1" customHeight="1">
      <c r="A334" s="97">
        <f>'RAW MATERIALS'!B76</f>
        <v>0</v>
      </c>
      <c r="B334" s="98" t="e">
        <f t="shared" si="21"/>
        <v>#N/A</v>
      </c>
      <c r="C334" s="99">
        <f>SUMPRODUCT(('Materials bought'!$A$4:$A$4121='Buy list'!A334)*('Materials bought'!$B$4:$B$4121))-SUMPRODUCT(('Materials used'!$A$4:$A$4296='Buy list'!A334)*('Materials used'!$B$4:$B$4296))</f>
        <v>0</v>
      </c>
      <c r="D334" s="99">
        <f>SUMPRODUCT((Orders!$A$4:$A$3960='Buy list'!$A334)*(Orders!$D$4:$D$3960))</f>
        <v>0</v>
      </c>
      <c r="E334" s="99">
        <f t="shared" si="22"/>
        <v>0</v>
      </c>
      <c r="F334" s="100" t="e">
        <f>VLOOKUP(A334,'RAW MATERIALS'!$B$4:$I$206,2,FALSE)</f>
        <v>#N/A</v>
      </c>
      <c r="G334" s="100" t="e">
        <f t="shared" si="23"/>
        <v>#N/A</v>
      </c>
      <c r="H334" s="101" t="e">
        <f>'RAW MATERIALS'!#REF!</f>
        <v>#REF!</v>
      </c>
      <c r="I334" s="101" t="e">
        <f t="shared" si="24"/>
        <v>#N/A</v>
      </c>
      <c r="J334" s="137" t="e">
        <f>VLOOKUP(A334,'RAW MATERIALS'!$B$4:$I$206,3,FALSE)*B334</f>
        <v>#N/A</v>
      </c>
    </row>
    <row r="335" spans="1:10" ht="15" hidden="1" customHeight="1">
      <c r="A335" s="97">
        <f>'RAW MATERIALS'!B77</f>
        <v>0</v>
      </c>
      <c r="B335" s="98" t="e">
        <f t="shared" si="21"/>
        <v>#N/A</v>
      </c>
      <c r="C335" s="99">
        <f>SUMPRODUCT(('Materials bought'!$A$4:$A$4121='Buy list'!A335)*('Materials bought'!$B$4:$B$4121))-SUMPRODUCT(('Materials used'!$A$4:$A$4296='Buy list'!A335)*('Materials used'!$B$4:$B$4296))</f>
        <v>0</v>
      </c>
      <c r="D335" s="99">
        <f>SUMPRODUCT((Orders!$A$4:$A$3960='Buy list'!$A335)*(Orders!$D$4:$D$3960))</f>
        <v>0</v>
      </c>
      <c r="E335" s="99">
        <f t="shared" si="22"/>
        <v>0</v>
      </c>
      <c r="F335" s="100" t="e">
        <f>VLOOKUP(A335,'RAW MATERIALS'!$B$4:$I$206,2,FALSE)</f>
        <v>#N/A</v>
      </c>
      <c r="G335" s="100" t="e">
        <f t="shared" si="23"/>
        <v>#N/A</v>
      </c>
      <c r="H335" s="101" t="e">
        <f>'RAW MATERIALS'!#REF!</f>
        <v>#REF!</v>
      </c>
      <c r="I335" s="101" t="e">
        <f t="shared" si="24"/>
        <v>#N/A</v>
      </c>
      <c r="J335" s="137" t="e">
        <f>VLOOKUP(A335,'RAW MATERIALS'!$B$4:$I$206,3,FALSE)*B335</f>
        <v>#N/A</v>
      </c>
    </row>
    <row r="336" spans="1:10" ht="15" hidden="1" customHeight="1">
      <c r="A336" s="97">
        <f>'RAW MATERIALS'!B78</f>
        <v>0</v>
      </c>
      <c r="B336" s="98" t="e">
        <f t="shared" si="21"/>
        <v>#N/A</v>
      </c>
      <c r="C336" s="99">
        <f>SUMPRODUCT(('Materials bought'!$A$4:$A$4121='Buy list'!A336)*('Materials bought'!$B$4:$B$4121))-SUMPRODUCT(('Materials used'!$A$4:$A$4296='Buy list'!A336)*('Materials used'!$B$4:$B$4296))</f>
        <v>0</v>
      </c>
      <c r="D336" s="99">
        <f>SUMPRODUCT((Orders!$A$4:$A$3960='Buy list'!$A336)*(Orders!$D$4:$D$3960))</f>
        <v>0</v>
      </c>
      <c r="E336" s="99">
        <f t="shared" si="22"/>
        <v>0</v>
      </c>
      <c r="F336" s="100" t="e">
        <f>VLOOKUP(A336,'RAW MATERIALS'!$B$4:$I$206,2,FALSE)</f>
        <v>#N/A</v>
      </c>
      <c r="G336" s="100" t="e">
        <f t="shared" si="23"/>
        <v>#N/A</v>
      </c>
      <c r="H336" s="101" t="e">
        <f>'RAW MATERIALS'!#REF!</f>
        <v>#REF!</v>
      </c>
      <c r="I336" s="101" t="e">
        <f t="shared" si="24"/>
        <v>#N/A</v>
      </c>
      <c r="J336" s="137" t="e">
        <f>VLOOKUP(A336,'RAW MATERIALS'!$B$4:$I$206,3,FALSE)*B336</f>
        <v>#N/A</v>
      </c>
    </row>
    <row r="337" spans="1:10" ht="15" hidden="1" customHeight="1">
      <c r="A337" s="97">
        <f>'RAW MATERIALS'!B79</f>
        <v>0</v>
      </c>
      <c r="B337" s="98" t="e">
        <f t="shared" si="21"/>
        <v>#N/A</v>
      </c>
      <c r="C337" s="99">
        <f>SUMPRODUCT(('Materials bought'!$A$4:$A$4121='Buy list'!A337)*('Materials bought'!$B$4:$B$4121))-SUMPRODUCT(('Materials used'!$A$4:$A$4296='Buy list'!A337)*('Materials used'!$B$4:$B$4296))</f>
        <v>0</v>
      </c>
      <c r="D337" s="99">
        <f>SUMPRODUCT((Orders!$A$4:$A$3960='Buy list'!$A337)*(Orders!$D$4:$D$3960))</f>
        <v>0</v>
      </c>
      <c r="E337" s="99">
        <f t="shared" si="22"/>
        <v>0</v>
      </c>
      <c r="F337" s="100" t="e">
        <f>VLOOKUP(A337,'RAW MATERIALS'!$B$4:$I$206,2,FALSE)</f>
        <v>#N/A</v>
      </c>
      <c r="G337" s="100" t="e">
        <f t="shared" si="23"/>
        <v>#N/A</v>
      </c>
      <c r="H337" s="101" t="e">
        <f>'RAW MATERIALS'!#REF!</f>
        <v>#REF!</v>
      </c>
      <c r="I337" s="101" t="e">
        <f t="shared" si="24"/>
        <v>#N/A</v>
      </c>
      <c r="J337" s="137" t="e">
        <f>VLOOKUP(A337,'RAW MATERIALS'!$B$4:$I$206,3,FALSE)*B337</f>
        <v>#N/A</v>
      </c>
    </row>
    <row r="338" spans="1:10" ht="15" hidden="1" customHeight="1">
      <c r="A338" s="97">
        <f>'RAW MATERIALS'!B80</f>
        <v>0</v>
      </c>
      <c r="B338" s="98" t="e">
        <f t="shared" si="21"/>
        <v>#N/A</v>
      </c>
      <c r="C338" s="99">
        <f>SUMPRODUCT(('Materials bought'!$A$4:$A$4121='Buy list'!A338)*('Materials bought'!$B$4:$B$4121))-SUMPRODUCT(('Materials used'!$A$4:$A$4296='Buy list'!A338)*('Materials used'!$B$4:$B$4296))</f>
        <v>0</v>
      </c>
      <c r="D338" s="99">
        <f>SUMPRODUCT((Orders!$A$4:$A$3960='Buy list'!$A338)*(Orders!$D$4:$D$3960))</f>
        <v>0</v>
      </c>
      <c r="E338" s="99">
        <f t="shared" si="22"/>
        <v>0</v>
      </c>
      <c r="F338" s="100" t="e">
        <f>VLOOKUP(A338,'RAW MATERIALS'!$B$4:$I$206,2,FALSE)</f>
        <v>#N/A</v>
      </c>
      <c r="G338" s="100" t="e">
        <f t="shared" si="23"/>
        <v>#N/A</v>
      </c>
      <c r="H338" s="101" t="e">
        <f>'RAW MATERIALS'!#REF!</f>
        <v>#REF!</v>
      </c>
      <c r="I338" s="101" t="e">
        <f t="shared" si="24"/>
        <v>#N/A</v>
      </c>
      <c r="J338" s="137" t="e">
        <f>VLOOKUP(A338,'RAW MATERIALS'!$B$4:$I$206,3,FALSE)*B338</f>
        <v>#N/A</v>
      </c>
    </row>
    <row r="339" spans="1:10" ht="15" hidden="1" customHeight="1">
      <c r="A339" s="97">
        <f>'RAW MATERIALS'!B81</f>
        <v>0</v>
      </c>
      <c r="B339" s="98" t="e">
        <f t="shared" si="21"/>
        <v>#N/A</v>
      </c>
      <c r="C339" s="99">
        <f>SUMPRODUCT(('Materials bought'!$A$4:$A$4121='Buy list'!A339)*('Materials bought'!$B$4:$B$4121))-SUMPRODUCT(('Materials used'!$A$4:$A$4296='Buy list'!A339)*('Materials used'!$B$4:$B$4296))</f>
        <v>0</v>
      </c>
      <c r="D339" s="99">
        <f>SUMPRODUCT((Orders!$A$4:$A$3960='Buy list'!$A339)*(Orders!$D$4:$D$3960))</f>
        <v>0</v>
      </c>
      <c r="E339" s="99">
        <f t="shared" si="22"/>
        <v>0</v>
      </c>
      <c r="F339" s="100" t="e">
        <f>VLOOKUP(A339,'RAW MATERIALS'!$B$4:$I$206,2,FALSE)</f>
        <v>#N/A</v>
      </c>
      <c r="G339" s="100" t="e">
        <f t="shared" si="23"/>
        <v>#N/A</v>
      </c>
      <c r="H339" s="101" t="e">
        <f>'RAW MATERIALS'!#REF!</f>
        <v>#REF!</v>
      </c>
      <c r="I339" s="101" t="e">
        <f t="shared" si="24"/>
        <v>#N/A</v>
      </c>
      <c r="J339" s="137" t="e">
        <f>VLOOKUP(A339,'RAW MATERIALS'!$B$4:$I$206,3,FALSE)*B339</f>
        <v>#N/A</v>
      </c>
    </row>
    <row r="340" spans="1:10" ht="15" hidden="1" customHeight="1">
      <c r="A340" s="97">
        <f>'RAW MATERIALS'!B82</f>
        <v>0</v>
      </c>
      <c r="B340" s="98" t="e">
        <f t="shared" si="21"/>
        <v>#N/A</v>
      </c>
      <c r="C340" s="99">
        <f>SUMPRODUCT(('Materials bought'!$A$4:$A$4121='Buy list'!A340)*('Materials bought'!$B$4:$B$4121))-SUMPRODUCT(('Materials used'!$A$4:$A$4296='Buy list'!A340)*('Materials used'!$B$4:$B$4296))</f>
        <v>0</v>
      </c>
      <c r="D340" s="99">
        <f>SUMPRODUCT((Orders!$A$4:$A$3960='Buy list'!$A340)*(Orders!$D$4:$D$3960))</f>
        <v>0</v>
      </c>
      <c r="E340" s="99">
        <f t="shared" si="22"/>
        <v>0</v>
      </c>
      <c r="F340" s="100" t="e">
        <f>VLOOKUP(A340,'RAW MATERIALS'!$B$4:$I$206,2,FALSE)</f>
        <v>#N/A</v>
      </c>
      <c r="G340" s="100" t="e">
        <f t="shared" si="23"/>
        <v>#N/A</v>
      </c>
      <c r="H340" s="101" t="e">
        <f>'RAW MATERIALS'!#REF!</f>
        <v>#REF!</v>
      </c>
      <c r="I340" s="101" t="e">
        <f t="shared" si="24"/>
        <v>#N/A</v>
      </c>
      <c r="J340" s="137" t="e">
        <f>VLOOKUP(A340,'RAW MATERIALS'!$B$4:$I$206,3,FALSE)*B340</f>
        <v>#N/A</v>
      </c>
    </row>
    <row r="341" spans="1:10" ht="15" hidden="1" customHeight="1">
      <c r="A341" s="97">
        <f>'RAW MATERIALS'!B83</f>
        <v>0</v>
      </c>
      <c r="B341" s="98" t="e">
        <f t="shared" si="21"/>
        <v>#N/A</v>
      </c>
      <c r="C341" s="99">
        <f>SUMPRODUCT(('Materials bought'!$A$4:$A$4121='Buy list'!A341)*('Materials bought'!$B$4:$B$4121))-SUMPRODUCT(('Materials used'!$A$4:$A$4296='Buy list'!A341)*('Materials used'!$B$4:$B$4296))</f>
        <v>0</v>
      </c>
      <c r="D341" s="99">
        <f>SUMPRODUCT((Orders!$A$4:$A$3960='Buy list'!$A341)*(Orders!$D$4:$D$3960))</f>
        <v>0</v>
      </c>
      <c r="E341" s="99">
        <f t="shared" si="22"/>
        <v>0</v>
      </c>
      <c r="F341" s="100" t="e">
        <f>VLOOKUP(A341,'RAW MATERIALS'!$B$4:$I$206,2,FALSE)</f>
        <v>#N/A</v>
      </c>
      <c r="G341" s="100" t="e">
        <f t="shared" si="23"/>
        <v>#N/A</v>
      </c>
      <c r="H341" s="101" t="e">
        <f>'RAW MATERIALS'!#REF!</f>
        <v>#REF!</v>
      </c>
      <c r="I341" s="101" t="e">
        <f t="shared" si="24"/>
        <v>#N/A</v>
      </c>
      <c r="J341" s="137" t="e">
        <f>VLOOKUP(A341,'RAW MATERIALS'!$B$4:$I$206,3,FALSE)*B341</f>
        <v>#N/A</v>
      </c>
    </row>
    <row r="342" spans="1:10" ht="15" hidden="1" customHeight="1">
      <c r="A342" s="97">
        <f>'RAW MATERIALS'!B84</f>
        <v>0</v>
      </c>
      <c r="B342" s="98" t="e">
        <f t="shared" si="21"/>
        <v>#N/A</v>
      </c>
      <c r="C342" s="99">
        <f>SUMPRODUCT(('Materials bought'!$A$4:$A$4121='Buy list'!A342)*('Materials bought'!$B$4:$B$4121))-SUMPRODUCT(('Materials used'!$A$4:$A$4296='Buy list'!A342)*('Materials used'!$B$4:$B$4296))</f>
        <v>0</v>
      </c>
      <c r="D342" s="99">
        <f>SUMPRODUCT((Orders!$A$4:$A$3960='Buy list'!$A342)*(Orders!$D$4:$D$3960))</f>
        <v>0</v>
      </c>
      <c r="E342" s="99">
        <f t="shared" si="22"/>
        <v>0</v>
      </c>
      <c r="F342" s="100" t="e">
        <f>VLOOKUP(A342,'RAW MATERIALS'!$B$4:$I$206,2,FALSE)</f>
        <v>#N/A</v>
      </c>
      <c r="G342" s="100" t="e">
        <f t="shared" si="23"/>
        <v>#N/A</v>
      </c>
      <c r="H342" s="101" t="e">
        <f>'RAW MATERIALS'!#REF!</f>
        <v>#REF!</v>
      </c>
      <c r="I342" s="101" t="e">
        <f t="shared" si="24"/>
        <v>#N/A</v>
      </c>
      <c r="J342" s="137" t="e">
        <f>VLOOKUP(A342,'RAW MATERIALS'!$B$4:$I$206,3,FALSE)*B342</f>
        <v>#N/A</v>
      </c>
    </row>
    <row r="343" spans="1:10" ht="15" hidden="1" customHeight="1">
      <c r="A343" s="97">
        <f>'RAW MATERIALS'!B85</f>
        <v>0</v>
      </c>
      <c r="B343" s="98" t="e">
        <f t="shared" si="21"/>
        <v>#N/A</v>
      </c>
      <c r="C343" s="99">
        <f>SUMPRODUCT(('Materials bought'!$A$4:$A$4121='Buy list'!A343)*('Materials bought'!$B$4:$B$4121))-SUMPRODUCT(('Materials used'!$A$4:$A$4296='Buy list'!A343)*('Materials used'!$B$4:$B$4296))</f>
        <v>0</v>
      </c>
      <c r="D343" s="99">
        <f>SUMPRODUCT((Orders!$A$4:$A$3960='Buy list'!$A343)*(Orders!$D$4:$D$3960))</f>
        <v>0</v>
      </c>
      <c r="E343" s="99">
        <f t="shared" si="22"/>
        <v>0</v>
      </c>
      <c r="F343" s="100" t="e">
        <f>VLOOKUP(A343,'RAW MATERIALS'!$B$4:$I$206,2,FALSE)</f>
        <v>#N/A</v>
      </c>
      <c r="G343" s="100" t="e">
        <f t="shared" si="23"/>
        <v>#N/A</v>
      </c>
      <c r="H343" s="101" t="e">
        <f>'RAW MATERIALS'!#REF!</f>
        <v>#REF!</v>
      </c>
      <c r="I343" s="101" t="e">
        <f t="shared" si="24"/>
        <v>#N/A</v>
      </c>
      <c r="J343" s="137" t="e">
        <f>VLOOKUP(A343,'RAW MATERIALS'!$B$4:$I$206,3,FALSE)*B343</f>
        <v>#N/A</v>
      </c>
    </row>
    <row r="344" spans="1:10" ht="15" hidden="1" customHeight="1">
      <c r="A344" s="97">
        <f>'RAW MATERIALS'!B86</f>
        <v>0</v>
      </c>
      <c r="B344" s="98" t="e">
        <f t="shared" si="21"/>
        <v>#N/A</v>
      </c>
      <c r="C344" s="99">
        <f>SUMPRODUCT(('Materials bought'!$A$4:$A$4121='Buy list'!A344)*('Materials bought'!$B$4:$B$4121))-SUMPRODUCT(('Materials used'!$A$4:$A$4296='Buy list'!A344)*('Materials used'!$B$4:$B$4296))</f>
        <v>0</v>
      </c>
      <c r="D344" s="99">
        <f>SUMPRODUCT((Orders!$A$4:$A$3960='Buy list'!$A344)*(Orders!$D$4:$D$3960))</f>
        <v>0</v>
      </c>
      <c r="E344" s="99">
        <f t="shared" si="22"/>
        <v>0</v>
      </c>
      <c r="F344" s="100" t="e">
        <f>VLOOKUP(A344,'RAW MATERIALS'!$B$4:$I$206,2,FALSE)</f>
        <v>#N/A</v>
      </c>
      <c r="G344" s="100" t="e">
        <f t="shared" si="23"/>
        <v>#N/A</v>
      </c>
      <c r="H344" s="101" t="e">
        <f>'RAW MATERIALS'!#REF!</f>
        <v>#REF!</v>
      </c>
      <c r="I344" s="101" t="e">
        <f t="shared" si="24"/>
        <v>#N/A</v>
      </c>
      <c r="J344" s="137" t="e">
        <f>VLOOKUP(A344,'RAW MATERIALS'!$B$4:$I$206,3,FALSE)*B344</f>
        <v>#N/A</v>
      </c>
    </row>
    <row r="345" spans="1:10" ht="15" hidden="1" customHeight="1">
      <c r="A345" s="97">
        <f>'RAW MATERIALS'!B87</f>
        <v>0</v>
      </c>
      <c r="B345" s="98" t="e">
        <f t="shared" si="21"/>
        <v>#N/A</v>
      </c>
      <c r="C345" s="99">
        <f>SUMPRODUCT(('Materials bought'!$A$4:$A$4121='Buy list'!A345)*('Materials bought'!$B$4:$B$4121))-SUMPRODUCT(('Materials used'!$A$4:$A$4296='Buy list'!A345)*('Materials used'!$B$4:$B$4296))</f>
        <v>0</v>
      </c>
      <c r="D345" s="99">
        <f>SUMPRODUCT((Orders!$A$4:$A$3960='Buy list'!$A345)*(Orders!$D$4:$D$3960))</f>
        <v>0</v>
      </c>
      <c r="E345" s="99">
        <f t="shared" si="22"/>
        <v>0</v>
      </c>
      <c r="F345" s="100" t="e">
        <f>VLOOKUP(A345,'RAW MATERIALS'!$B$4:$I$206,2,FALSE)</f>
        <v>#N/A</v>
      </c>
      <c r="G345" s="100" t="e">
        <f t="shared" si="23"/>
        <v>#N/A</v>
      </c>
      <c r="H345" s="101" t="e">
        <f>'RAW MATERIALS'!#REF!</f>
        <v>#REF!</v>
      </c>
      <c r="I345" s="101" t="e">
        <f t="shared" si="24"/>
        <v>#N/A</v>
      </c>
      <c r="J345" s="137" t="e">
        <f>VLOOKUP(A345,'RAW MATERIALS'!$B$4:$I$206,3,FALSE)*B345</f>
        <v>#N/A</v>
      </c>
    </row>
    <row r="346" spans="1:10" ht="15" hidden="1" customHeight="1">
      <c r="A346" s="97">
        <f>'RAW MATERIALS'!B88</f>
        <v>0</v>
      </c>
      <c r="B346" s="98" t="e">
        <f t="shared" si="21"/>
        <v>#N/A</v>
      </c>
      <c r="C346" s="99">
        <f>SUMPRODUCT(('Materials bought'!$A$4:$A$4121='Buy list'!A346)*('Materials bought'!$B$4:$B$4121))-SUMPRODUCT(('Materials used'!$A$4:$A$4296='Buy list'!A346)*('Materials used'!$B$4:$B$4296))</f>
        <v>0</v>
      </c>
      <c r="D346" s="99">
        <f>SUMPRODUCT((Orders!$A$4:$A$3960='Buy list'!$A346)*(Orders!$D$4:$D$3960))</f>
        <v>0</v>
      </c>
      <c r="E346" s="99">
        <f t="shared" si="22"/>
        <v>0</v>
      </c>
      <c r="F346" s="100" t="e">
        <f>VLOOKUP(A346,'RAW MATERIALS'!$B$4:$I$206,2,FALSE)</f>
        <v>#N/A</v>
      </c>
      <c r="G346" s="100" t="e">
        <f t="shared" si="23"/>
        <v>#N/A</v>
      </c>
      <c r="H346" s="101" t="e">
        <f>'RAW MATERIALS'!#REF!</f>
        <v>#REF!</v>
      </c>
      <c r="I346" s="101" t="e">
        <f t="shared" si="24"/>
        <v>#N/A</v>
      </c>
      <c r="J346" s="137" t="e">
        <f>VLOOKUP(A346,'RAW MATERIALS'!$B$4:$I$206,3,FALSE)*B346</f>
        <v>#N/A</v>
      </c>
    </row>
    <row r="347" spans="1:10" ht="15" hidden="1" customHeight="1">
      <c r="A347" s="97">
        <f>'RAW MATERIALS'!B89</f>
        <v>0</v>
      </c>
      <c r="B347" s="98" t="e">
        <f t="shared" si="21"/>
        <v>#N/A</v>
      </c>
      <c r="C347" s="99">
        <f>SUMPRODUCT(('Materials bought'!$A$4:$A$4121='Buy list'!A347)*('Materials bought'!$B$4:$B$4121))-SUMPRODUCT(('Materials used'!$A$4:$A$4296='Buy list'!A347)*('Materials used'!$B$4:$B$4296))</f>
        <v>0</v>
      </c>
      <c r="D347" s="99">
        <f>SUMPRODUCT((Orders!$A$4:$A$3960='Buy list'!$A347)*(Orders!$D$4:$D$3960))</f>
        <v>0</v>
      </c>
      <c r="E347" s="99">
        <f t="shared" si="22"/>
        <v>0</v>
      </c>
      <c r="F347" s="100" t="e">
        <f>VLOOKUP(A347,'RAW MATERIALS'!$B$4:$I$206,2,FALSE)</f>
        <v>#N/A</v>
      </c>
      <c r="G347" s="100" t="e">
        <f t="shared" si="23"/>
        <v>#N/A</v>
      </c>
      <c r="H347" s="101" t="e">
        <f>'RAW MATERIALS'!#REF!</f>
        <v>#REF!</v>
      </c>
      <c r="I347" s="101" t="e">
        <f t="shared" si="24"/>
        <v>#N/A</v>
      </c>
      <c r="J347" s="137" t="e">
        <f>VLOOKUP(A347,'RAW MATERIALS'!$B$4:$I$206,3,FALSE)*B347</f>
        <v>#N/A</v>
      </c>
    </row>
    <row r="348" spans="1:10" ht="15" hidden="1" customHeight="1">
      <c r="A348" s="97">
        <f>'RAW MATERIALS'!B90</f>
        <v>0</v>
      </c>
      <c r="B348" s="98" t="e">
        <f t="shared" si="21"/>
        <v>#N/A</v>
      </c>
      <c r="C348" s="99">
        <f>SUMPRODUCT(('Materials bought'!$A$4:$A$4121='Buy list'!A348)*('Materials bought'!$B$4:$B$4121))-SUMPRODUCT(('Materials used'!$A$4:$A$4296='Buy list'!A348)*('Materials used'!$B$4:$B$4296))</f>
        <v>0</v>
      </c>
      <c r="D348" s="99">
        <f>SUMPRODUCT((Orders!$A$4:$A$3960='Buy list'!$A348)*(Orders!$D$4:$D$3960))</f>
        <v>0</v>
      </c>
      <c r="E348" s="99">
        <f t="shared" si="22"/>
        <v>0</v>
      </c>
      <c r="F348" s="100" t="e">
        <f>VLOOKUP(A348,'RAW MATERIALS'!$B$4:$I$206,2,FALSE)</f>
        <v>#N/A</v>
      </c>
      <c r="G348" s="100" t="e">
        <f t="shared" si="23"/>
        <v>#N/A</v>
      </c>
      <c r="H348" s="101" t="e">
        <f>'RAW MATERIALS'!#REF!</f>
        <v>#REF!</v>
      </c>
      <c r="I348" s="101" t="e">
        <f t="shared" si="24"/>
        <v>#N/A</v>
      </c>
      <c r="J348" s="137" t="e">
        <f>VLOOKUP(A348,'RAW MATERIALS'!$B$4:$I$206,3,FALSE)*B348</f>
        <v>#N/A</v>
      </c>
    </row>
    <row r="349" spans="1:10" ht="15" hidden="1" customHeight="1">
      <c r="A349" s="97">
        <f>'RAW MATERIALS'!B91</f>
        <v>0</v>
      </c>
      <c r="B349" s="98" t="e">
        <f t="shared" si="21"/>
        <v>#N/A</v>
      </c>
      <c r="C349" s="99">
        <f>SUMPRODUCT(('Materials bought'!$A$4:$A$4121='Buy list'!A349)*('Materials bought'!$B$4:$B$4121))-SUMPRODUCT(('Materials used'!$A$4:$A$4296='Buy list'!A349)*('Materials used'!$B$4:$B$4296))</f>
        <v>0</v>
      </c>
      <c r="D349" s="99">
        <f>SUMPRODUCT((Orders!$A$4:$A$3960='Buy list'!$A349)*(Orders!$D$4:$D$3960))</f>
        <v>0</v>
      </c>
      <c r="E349" s="99">
        <f t="shared" si="22"/>
        <v>0</v>
      </c>
      <c r="F349" s="100" t="e">
        <f>VLOOKUP(A349,'RAW MATERIALS'!$B$4:$I$206,2,FALSE)</f>
        <v>#N/A</v>
      </c>
      <c r="G349" s="100" t="e">
        <f t="shared" si="23"/>
        <v>#N/A</v>
      </c>
      <c r="H349" s="101" t="e">
        <f>'RAW MATERIALS'!#REF!</f>
        <v>#REF!</v>
      </c>
      <c r="I349" s="101" t="e">
        <f t="shared" si="24"/>
        <v>#N/A</v>
      </c>
      <c r="J349" s="137" t="e">
        <f>VLOOKUP(A349,'RAW MATERIALS'!$B$4:$I$206,3,FALSE)*B349</f>
        <v>#N/A</v>
      </c>
    </row>
    <row r="350" spans="1:10" ht="15" hidden="1" customHeight="1">
      <c r="A350" s="97">
        <f>'RAW MATERIALS'!B92</f>
        <v>0</v>
      </c>
      <c r="B350" s="98" t="e">
        <f t="shared" si="21"/>
        <v>#N/A</v>
      </c>
      <c r="C350" s="99">
        <f>SUMPRODUCT(('Materials bought'!$A$4:$A$4121='Buy list'!A350)*('Materials bought'!$B$4:$B$4121))-SUMPRODUCT(('Materials used'!$A$4:$A$4296='Buy list'!A350)*('Materials used'!$B$4:$B$4296))</f>
        <v>0</v>
      </c>
      <c r="D350" s="99">
        <f>SUMPRODUCT((Orders!$A$4:$A$3960='Buy list'!$A350)*(Orders!$D$4:$D$3960))</f>
        <v>0</v>
      </c>
      <c r="E350" s="99">
        <f t="shared" si="22"/>
        <v>0</v>
      </c>
      <c r="F350" s="100" t="e">
        <f>VLOOKUP(A350,'RAW MATERIALS'!$B$4:$I$206,2,FALSE)</f>
        <v>#N/A</v>
      </c>
      <c r="G350" s="100" t="e">
        <f t="shared" si="23"/>
        <v>#N/A</v>
      </c>
      <c r="H350" s="101" t="e">
        <f>'RAW MATERIALS'!#REF!</f>
        <v>#REF!</v>
      </c>
      <c r="I350" s="101" t="e">
        <f t="shared" si="24"/>
        <v>#N/A</v>
      </c>
      <c r="J350" s="137" t="e">
        <f>VLOOKUP(A350,'RAW MATERIALS'!$B$4:$I$206,3,FALSE)*B350</f>
        <v>#N/A</v>
      </c>
    </row>
    <row r="351" spans="1:10" ht="15" hidden="1" customHeight="1">
      <c r="A351" s="97">
        <f>'RAW MATERIALS'!B93</f>
        <v>0</v>
      </c>
      <c r="B351" s="98" t="e">
        <f t="shared" si="21"/>
        <v>#N/A</v>
      </c>
      <c r="C351" s="99">
        <f>SUMPRODUCT(('Materials bought'!$A$4:$A$4121='Buy list'!A351)*('Materials bought'!$B$4:$B$4121))-SUMPRODUCT(('Materials used'!$A$4:$A$4296='Buy list'!A351)*('Materials used'!$B$4:$B$4296))</f>
        <v>0</v>
      </c>
      <c r="D351" s="99">
        <f>SUMPRODUCT((Orders!$A$4:$A$3960='Buy list'!$A351)*(Orders!$D$4:$D$3960))</f>
        <v>0</v>
      </c>
      <c r="E351" s="99">
        <f t="shared" si="22"/>
        <v>0</v>
      </c>
      <c r="F351" s="100" t="e">
        <f>VLOOKUP(A351,'RAW MATERIALS'!$B$4:$I$206,2,FALSE)</f>
        <v>#N/A</v>
      </c>
      <c r="G351" s="100" t="e">
        <f t="shared" si="23"/>
        <v>#N/A</v>
      </c>
      <c r="H351" s="101" t="e">
        <f>'RAW MATERIALS'!#REF!</f>
        <v>#REF!</v>
      </c>
      <c r="I351" s="101" t="e">
        <f t="shared" si="24"/>
        <v>#N/A</v>
      </c>
      <c r="J351" s="137" t="e">
        <f>VLOOKUP(A351,'RAW MATERIALS'!$B$4:$I$206,3,FALSE)*B351</f>
        <v>#N/A</v>
      </c>
    </row>
    <row r="352" spans="1:10" ht="15" hidden="1" customHeight="1">
      <c r="A352" s="97">
        <f>'RAW MATERIALS'!B94</f>
        <v>0</v>
      </c>
      <c r="B352" s="98" t="e">
        <f t="shared" si="21"/>
        <v>#N/A</v>
      </c>
      <c r="C352" s="99">
        <f>SUMPRODUCT(('Materials bought'!$A$4:$A$4121='Buy list'!A352)*('Materials bought'!$B$4:$B$4121))-SUMPRODUCT(('Materials used'!$A$4:$A$4296='Buy list'!A352)*('Materials used'!$B$4:$B$4296))</f>
        <v>0</v>
      </c>
      <c r="D352" s="99">
        <f>SUMPRODUCT((Orders!$A$4:$A$3960='Buy list'!$A352)*(Orders!$D$4:$D$3960))</f>
        <v>0</v>
      </c>
      <c r="E352" s="99">
        <f t="shared" si="22"/>
        <v>0</v>
      </c>
      <c r="F352" s="100" t="e">
        <f>VLOOKUP(A352,'RAW MATERIALS'!$B$4:$I$206,2,FALSE)</f>
        <v>#N/A</v>
      </c>
      <c r="G352" s="100" t="e">
        <f t="shared" si="23"/>
        <v>#N/A</v>
      </c>
      <c r="H352" s="101" t="e">
        <f>'RAW MATERIALS'!#REF!</f>
        <v>#REF!</v>
      </c>
      <c r="I352" s="101" t="e">
        <f t="shared" si="24"/>
        <v>#N/A</v>
      </c>
      <c r="J352" s="137" t="e">
        <f>VLOOKUP(A352,'RAW MATERIALS'!$B$4:$I$206,3,FALSE)*B352</f>
        <v>#N/A</v>
      </c>
    </row>
    <row r="353" spans="1:10" ht="15" hidden="1" customHeight="1">
      <c r="A353" s="97">
        <f>'RAW MATERIALS'!B95</f>
        <v>0</v>
      </c>
      <c r="B353" s="98" t="e">
        <f t="shared" si="21"/>
        <v>#N/A</v>
      </c>
      <c r="C353" s="99">
        <f>SUMPRODUCT(('Materials bought'!$A$4:$A$4121='Buy list'!A353)*('Materials bought'!$B$4:$B$4121))-SUMPRODUCT(('Materials used'!$A$4:$A$4296='Buy list'!A353)*('Materials used'!$B$4:$B$4296))</f>
        <v>0</v>
      </c>
      <c r="D353" s="99">
        <f>SUMPRODUCT((Orders!$A$4:$A$3960='Buy list'!$A353)*(Orders!$D$4:$D$3960))</f>
        <v>0</v>
      </c>
      <c r="E353" s="99">
        <f t="shared" si="22"/>
        <v>0</v>
      </c>
      <c r="F353" s="100" t="e">
        <f>VLOOKUP(A353,'RAW MATERIALS'!$B$4:$I$206,2,FALSE)</f>
        <v>#N/A</v>
      </c>
      <c r="G353" s="100" t="e">
        <f t="shared" si="23"/>
        <v>#N/A</v>
      </c>
      <c r="H353" s="101" t="e">
        <f>'RAW MATERIALS'!#REF!</f>
        <v>#REF!</v>
      </c>
      <c r="I353" s="101" t="e">
        <f t="shared" si="24"/>
        <v>#N/A</v>
      </c>
      <c r="J353" s="137" t="e">
        <f>VLOOKUP(A353,'RAW MATERIALS'!$B$4:$I$206,3,FALSE)*B353</f>
        <v>#N/A</v>
      </c>
    </row>
    <row r="354" spans="1:10" ht="15" hidden="1" customHeight="1">
      <c r="A354" s="97">
        <f>'RAW MATERIALS'!B96</f>
        <v>0</v>
      </c>
      <c r="B354" s="98" t="e">
        <f t="shared" si="21"/>
        <v>#N/A</v>
      </c>
      <c r="C354" s="99">
        <f>SUMPRODUCT(('Materials bought'!$A$4:$A$4121='Buy list'!A354)*('Materials bought'!$B$4:$B$4121))-SUMPRODUCT(('Materials used'!$A$4:$A$4296='Buy list'!A354)*('Materials used'!$B$4:$B$4296))</f>
        <v>0</v>
      </c>
      <c r="D354" s="99">
        <f>SUMPRODUCT((Orders!$A$4:$A$3960='Buy list'!$A354)*(Orders!$D$4:$D$3960))</f>
        <v>0</v>
      </c>
      <c r="E354" s="99">
        <f t="shared" si="22"/>
        <v>0</v>
      </c>
      <c r="F354" s="100" t="e">
        <f>VLOOKUP(A354,'RAW MATERIALS'!$B$4:$I$206,2,FALSE)</f>
        <v>#N/A</v>
      </c>
      <c r="G354" s="100" t="e">
        <f t="shared" si="23"/>
        <v>#N/A</v>
      </c>
      <c r="H354" s="101" t="e">
        <f>'RAW MATERIALS'!#REF!</f>
        <v>#REF!</v>
      </c>
      <c r="I354" s="101" t="e">
        <f t="shared" si="24"/>
        <v>#N/A</v>
      </c>
      <c r="J354" s="137" t="e">
        <f>VLOOKUP(A354,'RAW MATERIALS'!$B$4:$I$206,3,FALSE)*B354</f>
        <v>#N/A</v>
      </c>
    </row>
    <row r="355" spans="1:10" ht="15" hidden="1" customHeight="1">
      <c r="A355" s="97">
        <f>'RAW MATERIALS'!B97</f>
        <v>0</v>
      </c>
      <c r="B355" s="98" t="e">
        <f t="shared" si="21"/>
        <v>#N/A</v>
      </c>
      <c r="C355" s="99">
        <f>SUMPRODUCT(('Materials bought'!$A$4:$A$4121='Buy list'!A355)*('Materials bought'!$B$4:$B$4121))-SUMPRODUCT(('Materials used'!$A$4:$A$4296='Buy list'!A355)*('Materials used'!$B$4:$B$4296))</f>
        <v>0</v>
      </c>
      <c r="D355" s="99">
        <f>SUMPRODUCT((Orders!$A$4:$A$3960='Buy list'!$A355)*(Orders!$D$4:$D$3960))</f>
        <v>0</v>
      </c>
      <c r="E355" s="99">
        <f t="shared" si="22"/>
        <v>0</v>
      </c>
      <c r="F355" s="100" t="e">
        <f>VLOOKUP(A355,'RAW MATERIALS'!$B$4:$I$206,2,FALSE)</f>
        <v>#N/A</v>
      </c>
      <c r="G355" s="100" t="e">
        <f t="shared" si="23"/>
        <v>#N/A</v>
      </c>
      <c r="H355" s="101" t="e">
        <f>'RAW MATERIALS'!#REF!</f>
        <v>#REF!</v>
      </c>
      <c r="I355" s="101" t="e">
        <f t="shared" si="24"/>
        <v>#N/A</v>
      </c>
      <c r="J355" s="137" t="e">
        <f>VLOOKUP(A355,'RAW MATERIALS'!$B$4:$I$206,3,FALSE)*B355</f>
        <v>#N/A</v>
      </c>
    </row>
    <row r="356" spans="1:10" ht="15" hidden="1" customHeight="1">
      <c r="A356" s="97">
        <f>'RAW MATERIALS'!B98</f>
        <v>0</v>
      </c>
      <c r="B356" s="98" t="e">
        <f t="shared" si="21"/>
        <v>#N/A</v>
      </c>
      <c r="C356" s="99">
        <f>SUMPRODUCT(('Materials bought'!$A$4:$A$4121='Buy list'!A356)*('Materials bought'!$B$4:$B$4121))-SUMPRODUCT(('Materials used'!$A$4:$A$4296='Buy list'!A356)*('Materials used'!$B$4:$B$4296))</f>
        <v>0</v>
      </c>
      <c r="D356" s="99">
        <f>SUMPRODUCT((Orders!$A$4:$A$3960='Buy list'!$A356)*(Orders!$D$4:$D$3960))</f>
        <v>0</v>
      </c>
      <c r="E356" s="99">
        <f t="shared" si="22"/>
        <v>0</v>
      </c>
      <c r="F356" s="100" t="e">
        <f>VLOOKUP(A356,'RAW MATERIALS'!$B$4:$I$206,2,FALSE)</f>
        <v>#N/A</v>
      </c>
      <c r="G356" s="100" t="e">
        <f t="shared" si="23"/>
        <v>#N/A</v>
      </c>
      <c r="H356" s="101" t="e">
        <f>'RAW MATERIALS'!#REF!</f>
        <v>#REF!</v>
      </c>
      <c r="I356" s="101" t="e">
        <f t="shared" si="24"/>
        <v>#N/A</v>
      </c>
      <c r="J356" s="137" t="e">
        <f>VLOOKUP(A356,'RAW MATERIALS'!$B$4:$I$206,3,FALSE)*B356</f>
        <v>#N/A</v>
      </c>
    </row>
    <row r="357" spans="1:10" ht="15" hidden="1" customHeight="1">
      <c r="A357" s="97">
        <f>'RAW MATERIALS'!B99</f>
        <v>0</v>
      </c>
      <c r="B357" s="98" t="e">
        <f t="shared" si="21"/>
        <v>#N/A</v>
      </c>
      <c r="C357" s="99">
        <f>SUMPRODUCT(('Materials bought'!$A$4:$A$4121='Buy list'!A357)*('Materials bought'!$B$4:$B$4121))-SUMPRODUCT(('Materials used'!$A$4:$A$4296='Buy list'!A357)*('Materials used'!$B$4:$B$4296))</f>
        <v>0</v>
      </c>
      <c r="D357" s="99">
        <f>SUMPRODUCT((Orders!$A$4:$A$3960='Buy list'!$A357)*(Orders!$D$4:$D$3960))</f>
        <v>0</v>
      </c>
      <c r="E357" s="99">
        <f t="shared" si="22"/>
        <v>0</v>
      </c>
      <c r="F357" s="100" t="e">
        <f>VLOOKUP(A357,'RAW MATERIALS'!$B$4:$I$206,2,FALSE)</f>
        <v>#N/A</v>
      </c>
      <c r="G357" s="100" t="e">
        <f t="shared" si="23"/>
        <v>#N/A</v>
      </c>
      <c r="H357" s="101" t="e">
        <f>'RAW MATERIALS'!#REF!</f>
        <v>#REF!</v>
      </c>
      <c r="I357" s="101" t="e">
        <f t="shared" si="24"/>
        <v>#N/A</v>
      </c>
      <c r="J357" s="137" t="e">
        <f>VLOOKUP(A357,'RAW MATERIALS'!$B$4:$I$206,3,FALSE)*B357</f>
        <v>#N/A</v>
      </c>
    </row>
    <row r="358" spans="1:10" ht="15" hidden="1" customHeight="1">
      <c r="A358" s="97">
        <f>'RAW MATERIALS'!B100</f>
        <v>0</v>
      </c>
      <c r="B358" s="98" t="e">
        <f t="shared" si="21"/>
        <v>#N/A</v>
      </c>
      <c r="C358" s="99">
        <f>SUMPRODUCT(('Materials bought'!$A$4:$A$4121='Buy list'!A358)*('Materials bought'!$B$4:$B$4121))-SUMPRODUCT(('Materials used'!$A$4:$A$4296='Buy list'!A358)*('Materials used'!$B$4:$B$4296))</f>
        <v>0</v>
      </c>
      <c r="D358" s="99">
        <f>SUMPRODUCT((Orders!$A$4:$A$3960='Buy list'!$A358)*(Orders!$D$4:$D$3960))</f>
        <v>0</v>
      </c>
      <c r="E358" s="99">
        <f t="shared" si="22"/>
        <v>0</v>
      </c>
      <c r="F358" s="100" t="e">
        <f>VLOOKUP(A358,'RAW MATERIALS'!$B$4:$I$206,2,FALSE)</f>
        <v>#N/A</v>
      </c>
      <c r="G358" s="100" t="e">
        <f t="shared" si="23"/>
        <v>#N/A</v>
      </c>
      <c r="H358" s="101" t="e">
        <f>'RAW MATERIALS'!#REF!</f>
        <v>#REF!</v>
      </c>
      <c r="I358" s="101" t="e">
        <f t="shared" si="24"/>
        <v>#N/A</v>
      </c>
      <c r="J358" s="137" t="e">
        <f>VLOOKUP(A358,'RAW MATERIALS'!$B$4:$I$206,3,FALSE)*B358</f>
        <v>#N/A</v>
      </c>
    </row>
    <row r="359" spans="1:10" ht="15" hidden="1" customHeight="1">
      <c r="A359" s="97">
        <f>'RAW MATERIALS'!B101</f>
        <v>0</v>
      </c>
      <c r="B359" s="98" t="e">
        <f t="shared" si="21"/>
        <v>#N/A</v>
      </c>
      <c r="C359" s="99">
        <f>SUMPRODUCT(('Materials bought'!$A$4:$A$4121='Buy list'!A359)*('Materials bought'!$B$4:$B$4121))-SUMPRODUCT(('Materials used'!$A$4:$A$4296='Buy list'!A359)*('Materials used'!$B$4:$B$4296))</f>
        <v>0</v>
      </c>
      <c r="D359" s="99">
        <f>SUMPRODUCT((Orders!$A$4:$A$3960='Buy list'!$A359)*(Orders!$D$4:$D$3960))</f>
        <v>0</v>
      </c>
      <c r="E359" s="99">
        <f t="shared" si="22"/>
        <v>0</v>
      </c>
      <c r="F359" s="100" t="e">
        <f>VLOOKUP(A359,'RAW MATERIALS'!$B$4:$I$206,2,FALSE)</f>
        <v>#N/A</v>
      </c>
      <c r="G359" s="100" t="e">
        <f t="shared" si="23"/>
        <v>#N/A</v>
      </c>
      <c r="H359" s="101" t="e">
        <f>'RAW MATERIALS'!#REF!</f>
        <v>#REF!</v>
      </c>
      <c r="I359" s="101" t="e">
        <f t="shared" si="24"/>
        <v>#N/A</v>
      </c>
      <c r="J359" s="137" t="e">
        <f>VLOOKUP(A359,'RAW MATERIALS'!$B$4:$I$206,3,FALSE)*B359</f>
        <v>#N/A</v>
      </c>
    </row>
    <row r="360" spans="1:10" ht="15" hidden="1" customHeight="1">
      <c r="A360" s="97">
        <f>'RAW MATERIALS'!B102</f>
        <v>0</v>
      </c>
      <c r="B360" s="98" t="e">
        <f t="shared" si="21"/>
        <v>#N/A</v>
      </c>
      <c r="C360" s="99">
        <f>SUMPRODUCT(('Materials bought'!$A$4:$A$4121='Buy list'!A360)*('Materials bought'!$B$4:$B$4121))-SUMPRODUCT(('Materials used'!$A$4:$A$4296='Buy list'!A360)*('Materials used'!$B$4:$B$4296))</f>
        <v>0</v>
      </c>
      <c r="D360" s="99">
        <f>SUMPRODUCT((Orders!$A$4:$A$3960='Buy list'!$A360)*(Orders!$D$4:$D$3960))</f>
        <v>0</v>
      </c>
      <c r="E360" s="99">
        <f t="shared" si="22"/>
        <v>0</v>
      </c>
      <c r="F360" s="100" t="e">
        <f>VLOOKUP(A360,'RAW MATERIALS'!$B$4:$I$206,2,FALSE)</f>
        <v>#N/A</v>
      </c>
      <c r="G360" s="100" t="e">
        <f t="shared" si="23"/>
        <v>#N/A</v>
      </c>
      <c r="H360" s="101" t="e">
        <f>'RAW MATERIALS'!#REF!</f>
        <v>#REF!</v>
      </c>
      <c r="I360" s="101" t="e">
        <f t="shared" si="24"/>
        <v>#N/A</v>
      </c>
      <c r="J360" s="137" t="e">
        <f>VLOOKUP(A360,'RAW MATERIALS'!$B$4:$I$206,3,FALSE)*B360</f>
        <v>#N/A</v>
      </c>
    </row>
    <row r="361" spans="1:10" ht="15" hidden="1" customHeight="1">
      <c r="A361" s="97">
        <f>'RAW MATERIALS'!B103</f>
        <v>0</v>
      </c>
      <c r="B361" s="98" t="e">
        <f t="shared" si="21"/>
        <v>#N/A</v>
      </c>
      <c r="C361" s="99">
        <f>SUMPRODUCT(('Materials bought'!$A$4:$A$4121='Buy list'!A361)*('Materials bought'!$B$4:$B$4121))-SUMPRODUCT(('Materials used'!$A$4:$A$4296='Buy list'!A361)*('Materials used'!$B$4:$B$4296))</f>
        <v>0</v>
      </c>
      <c r="D361" s="99">
        <f>SUMPRODUCT((Orders!$A$4:$A$3960='Buy list'!$A361)*(Orders!$D$4:$D$3960))</f>
        <v>0</v>
      </c>
      <c r="E361" s="99">
        <f t="shared" si="22"/>
        <v>0</v>
      </c>
      <c r="F361" s="100" t="e">
        <f>VLOOKUP(A361,'RAW MATERIALS'!$B$4:$I$206,2,FALSE)</f>
        <v>#N/A</v>
      </c>
      <c r="G361" s="100" t="e">
        <f t="shared" si="23"/>
        <v>#N/A</v>
      </c>
      <c r="H361" s="101" t="e">
        <f>'RAW MATERIALS'!#REF!</f>
        <v>#REF!</v>
      </c>
      <c r="I361" s="101" t="e">
        <f t="shared" si="24"/>
        <v>#N/A</v>
      </c>
      <c r="J361" s="137" t="e">
        <f>VLOOKUP(A361,'RAW MATERIALS'!$B$4:$I$206,3,FALSE)*B361</f>
        <v>#N/A</v>
      </c>
    </row>
    <row r="362" spans="1:10" ht="15" hidden="1" customHeight="1">
      <c r="A362" s="97">
        <f>'RAW MATERIALS'!B104</f>
        <v>0</v>
      </c>
      <c r="B362" s="98" t="e">
        <f t="shared" si="21"/>
        <v>#N/A</v>
      </c>
      <c r="C362" s="99">
        <f>SUMPRODUCT(('Materials bought'!$A$4:$A$4121='Buy list'!A362)*('Materials bought'!$B$4:$B$4121))-SUMPRODUCT(('Materials used'!$A$4:$A$4296='Buy list'!A362)*('Materials used'!$B$4:$B$4296))</f>
        <v>0</v>
      </c>
      <c r="D362" s="99">
        <f>SUMPRODUCT((Orders!$A$4:$A$3960='Buy list'!$A362)*(Orders!$D$4:$D$3960))</f>
        <v>0</v>
      </c>
      <c r="E362" s="99">
        <f t="shared" si="22"/>
        <v>0</v>
      </c>
      <c r="F362" s="100" t="e">
        <f>VLOOKUP(A362,'RAW MATERIALS'!$B$4:$I$206,2,FALSE)</f>
        <v>#N/A</v>
      </c>
      <c r="G362" s="100" t="e">
        <f t="shared" si="23"/>
        <v>#N/A</v>
      </c>
      <c r="H362" s="101" t="e">
        <f>'RAW MATERIALS'!#REF!</f>
        <v>#REF!</v>
      </c>
      <c r="I362" s="101" t="e">
        <f t="shared" si="24"/>
        <v>#N/A</v>
      </c>
      <c r="J362" s="137" t="e">
        <f>VLOOKUP(A362,'RAW MATERIALS'!$B$4:$I$206,3,FALSE)*B362</f>
        <v>#N/A</v>
      </c>
    </row>
    <row r="363" spans="1:10" ht="15" hidden="1" customHeight="1">
      <c r="A363" s="97">
        <f>'RAW MATERIALS'!B105</f>
        <v>0</v>
      </c>
      <c r="B363" s="98" t="e">
        <f t="shared" si="21"/>
        <v>#N/A</v>
      </c>
      <c r="C363" s="99">
        <f>SUMPRODUCT(('Materials bought'!$A$4:$A$4121='Buy list'!A363)*('Materials bought'!$B$4:$B$4121))-SUMPRODUCT(('Materials used'!$A$4:$A$4296='Buy list'!A363)*('Materials used'!$B$4:$B$4296))</f>
        <v>0</v>
      </c>
      <c r="D363" s="99">
        <f>SUMPRODUCT((Orders!$A$4:$A$3960='Buy list'!$A363)*(Orders!$D$4:$D$3960))</f>
        <v>0</v>
      </c>
      <c r="E363" s="99">
        <f t="shared" si="22"/>
        <v>0</v>
      </c>
      <c r="F363" s="100" t="e">
        <f>VLOOKUP(A363,'RAW MATERIALS'!$B$4:$I$206,2,FALSE)</f>
        <v>#N/A</v>
      </c>
      <c r="G363" s="100" t="e">
        <f t="shared" si="23"/>
        <v>#N/A</v>
      </c>
      <c r="H363" s="101" t="e">
        <f>'RAW MATERIALS'!#REF!</f>
        <v>#REF!</v>
      </c>
      <c r="I363" s="101" t="e">
        <f t="shared" si="24"/>
        <v>#N/A</v>
      </c>
      <c r="J363" s="137" t="e">
        <f>VLOOKUP(A363,'RAW MATERIALS'!$B$4:$I$206,3,FALSE)*B363</f>
        <v>#N/A</v>
      </c>
    </row>
    <row r="364" spans="1:10" ht="15" hidden="1" customHeight="1">
      <c r="A364" s="97">
        <f>'RAW MATERIALS'!B106</f>
        <v>0</v>
      </c>
      <c r="B364" s="98" t="e">
        <f t="shared" si="21"/>
        <v>#N/A</v>
      </c>
      <c r="C364" s="99">
        <f>SUMPRODUCT(('Materials bought'!$A$4:$A$4121='Buy list'!A364)*('Materials bought'!$B$4:$B$4121))-SUMPRODUCT(('Materials used'!$A$4:$A$4296='Buy list'!A364)*('Materials used'!$B$4:$B$4296))</f>
        <v>0</v>
      </c>
      <c r="D364" s="99">
        <f>SUMPRODUCT((Orders!$A$4:$A$3960='Buy list'!$A364)*(Orders!$D$4:$D$3960))</f>
        <v>0</v>
      </c>
      <c r="E364" s="99">
        <f t="shared" si="22"/>
        <v>0</v>
      </c>
      <c r="F364" s="100" t="e">
        <f>VLOOKUP(A364,'RAW MATERIALS'!$B$4:$I$206,2,FALSE)</f>
        <v>#N/A</v>
      </c>
      <c r="G364" s="100" t="e">
        <f t="shared" si="23"/>
        <v>#N/A</v>
      </c>
      <c r="H364" s="101" t="e">
        <f>'RAW MATERIALS'!#REF!</f>
        <v>#REF!</v>
      </c>
      <c r="I364" s="101" t="e">
        <f t="shared" si="24"/>
        <v>#N/A</v>
      </c>
      <c r="J364" s="137" t="e">
        <f>VLOOKUP(A364,'RAW MATERIALS'!$B$4:$I$206,3,FALSE)*B364</f>
        <v>#N/A</v>
      </c>
    </row>
    <row r="365" spans="1:10" ht="15" hidden="1" customHeight="1">
      <c r="A365" s="97">
        <f>'RAW MATERIALS'!B107</f>
        <v>0</v>
      </c>
      <c r="B365" s="98" t="e">
        <f t="shared" si="21"/>
        <v>#N/A</v>
      </c>
      <c r="C365" s="99">
        <f>SUMPRODUCT(('Materials bought'!$A$4:$A$4121='Buy list'!A365)*('Materials bought'!$B$4:$B$4121))-SUMPRODUCT(('Materials used'!$A$4:$A$4296='Buy list'!A365)*('Materials used'!$B$4:$B$4296))</f>
        <v>0</v>
      </c>
      <c r="D365" s="99">
        <f>SUMPRODUCT((Orders!$A$4:$A$3960='Buy list'!$A365)*(Orders!$D$4:$D$3960))</f>
        <v>0</v>
      </c>
      <c r="E365" s="99">
        <f t="shared" si="22"/>
        <v>0</v>
      </c>
      <c r="F365" s="100" t="e">
        <f>VLOOKUP(A365,'RAW MATERIALS'!$B$4:$I$206,2,FALSE)</f>
        <v>#N/A</v>
      </c>
      <c r="G365" s="100" t="e">
        <f t="shared" si="23"/>
        <v>#N/A</v>
      </c>
      <c r="H365" s="101" t="e">
        <f>'RAW MATERIALS'!#REF!</f>
        <v>#REF!</v>
      </c>
      <c r="I365" s="101" t="e">
        <f t="shared" si="24"/>
        <v>#N/A</v>
      </c>
      <c r="J365" s="137" t="e">
        <f>VLOOKUP(A365,'RAW MATERIALS'!$B$4:$I$206,3,FALSE)*B365</f>
        <v>#N/A</v>
      </c>
    </row>
    <row r="366" spans="1:10" ht="15" hidden="1" customHeight="1">
      <c r="A366" s="97">
        <f>'RAW MATERIALS'!B108</f>
        <v>0</v>
      </c>
      <c r="B366" s="98" t="e">
        <f t="shared" si="21"/>
        <v>#N/A</v>
      </c>
      <c r="C366" s="99">
        <f>SUMPRODUCT(('Materials bought'!$A$4:$A$4121='Buy list'!A366)*('Materials bought'!$B$4:$B$4121))-SUMPRODUCT(('Materials used'!$A$4:$A$4296='Buy list'!A366)*('Materials used'!$B$4:$B$4296))</f>
        <v>0</v>
      </c>
      <c r="D366" s="99">
        <f>SUMPRODUCT((Orders!$A$4:$A$3960='Buy list'!$A366)*(Orders!$D$4:$D$3960))</f>
        <v>0</v>
      </c>
      <c r="E366" s="99">
        <f t="shared" si="22"/>
        <v>0</v>
      </c>
      <c r="F366" s="100" t="e">
        <f>VLOOKUP(A366,'RAW MATERIALS'!$B$4:$I$206,2,FALSE)</f>
        <v>#N/A</v>
      </c>
      <c r="G366" s="100" t="e">
        <f t="shared" si="23"/>
        <v>#N/A</v>
      </c>
      <c r="H366" s="101" t="e">
        <f>'RAW MATERIALS'!#REF!</f>
        <v>#REF!</v>
      </c>
      <c r="I366" s="101" t="e">
        <f t="shared" si="24"/>
        <v>#N/A</v>
      </c>
      <c r="J366" s="137" t="e">
        <f>VLOOKUP(A366,'RAW MATERIALS'!$B$4:$I$206,3,FALSE)*B366</f>
        <v>#N/A</v>
      </c>
    </row>
    <row r="367" spans="1:10" ht="15" hidden="1" customHeight="1">
      <c r="A367" s="97">
        <f>'RAW MATERIALS'!B109</f>
        <v>0</v>
      </c>
      <c r="B367" s="98" t="e">
        <f t="shared" si="21"/>
        <v>#N/A</v>
      </c>
      <c r="C367" s="99">
        <f>SUMPRODUCT(('Materials bought'!$A$4:$A$4121='Buy list'!A367)*('Materials bought'!$B$4:$B$4121))-SUMPRODUCT(('Materials used'!$A$4:$A$4296='Buy list'!A367)*('Materials used'!$B$4:$B$4296))</f>
        <v>0</v>
      </c>
      <c r="D367" s="99">
        <f>SUMPRODUCT((Orders!$A$4:$A$3960='Buy list'!$A367)*(Orders!$D$4:$D$3960))</f>
        <v>0</v>
      </c>
      <c r="E367" s="99">
        <f t="shared" si="22"/>
        <v>0</v>
      </c>
      <c r="F367" s="100" t="e">
        <f>VLOOKUP(A367,'RAW MATERIALS'!$B$4:$I$206,2,FALSE)</f>
        <v>#N/A</v>
      </c>
      <c r="G367" s="100" t="e">
        <f t="shared" si="23"/>
        <v>#N/A</v>
      </c>
      <c r="H367" s="101" t="e">
        <f>'RAW MATERIALS'!#REF!</f>
        <v>#REF!</v>
      </c>
      <c r="I367" s="101" t="e">
        <f t="shared" si="24"/>
        <v>#N/A</v>
      </c>
      <c r="J367" s="137" t="e">
        <f>VLOOKUP(A367,'RAW MATERIALS'!$B$4:$I$206,3,FALSE)*B367</f>
        <v>#N/A</v>
      </c>
    </row>
    <row r="368" spans="1:10" ht="15" hidden="1" customHeight="1">
      <c r="A368" s="97">
        <f>'RAW MATERIALS'!B110</f>
        <v>0</v>
      </c>
      <c r="B368" s="98" t="e">
        <f t="shared" si="21"/>
        <v>#N/A</v>
      </c>
      <c r="C368" s="99">
        <f>SUMPRODUCT(('Materials bought'!$A$4:$A$4121='Buy list'!A368)*('Materials bought'!$B$4:$B$4121))-SUMPRODUCT(('Materials used'!$A$4:$A$4296='Buy list'!A368)*('Materials used'!$B$4:$B$4296))</f>
        <v>0</v>
      </c>
      <c r="D368" s="99">
        <f>SUMPRODUCT((Orders!$A$4:$A$3960='Buy list'!$A368)*(Orders!$D$4:$D$3960))</f>
        <v>0</v>
      </c>
      <c r="E368" s="99">
        <f t="shared" si="22"/>
        <v>0</v>
      </c>
      <c r="F368" s="100" t="e">
        <f>VLOOKUP(A368,'RAW MATERIALS'!$B$4:$I$206,2,FALSE)</f>
        <v>#N/A</v>
      </c>
      <c r="G368" s="100" t="e">
        <f t="shared" si="23"/>
        <v>#N/A</v>
      </c>
      <c r="H368" s="101" t="e">
        <f>'RAW MATERIALS'!#REF!</f>
        <v>#REF!</v>
      </c>
      <c r="I368" s="101" t="e">
        <f t="shared" si="24"/>
        <v>#N/A</v>
      </c>
      <c r="J368" s="137" t="e">
        <f>VLOOKUP(A368,'RAW MATERIALS'!$B$4:$I$206,3,FALSE)*B368</f>
        <v>#N/A</v>
      </c>
    </row>
    <row r="369" spans="1:10" ht="15" hidden="1" customHeight="1">
      <c r="A369" s="97">
        <f>'RAW MATERIALS'!B111</f>
        <v>0</v>
      </c>
      <c r="B369" s="98" t="e">
        <f t="shared" si="21"/>
        <v>#N/A</v>
      </c>
      <c r="C369" s="99">
        <f>SUMPRODUCT(('Materials bought'!$A$4:$A$4121='Buy list'!A369)*('Materials bought'!$B$4:$B$4121))-SUMPRODUCT(('Materials used'!$A$4:$A$4296='Buy list'!A369)*('Materials used'!$B$4:$B$4296))</f>
        <v>0</v>
      </c>
      <c r="D369" s="99">
        <f>SUMPRODUCT((Orders!$A$4:$A$3960='Buy list'!$A369)*(Orders!$D$4:$D$3960))</f>
        <v>0</v>
      </c>
      <c r="E369" s="99">
        <f t="shared" si="22"/>
        <v>0</v>
      </c>
      <c r="F369" s="100" t="e">
        <f>VLOOKUP(A369,'RAW MATERIALS'!$B$4:$I$206,2,FALSE)</f>
        <v>#N/A</v>
      </c>
      <c r="G369" s="100" t="e">
        <f t="shared" si="23"/>
        <v>#N/A</v>
      </c>
      <c r="H369" s="101" t="e">
        <f>'RAW MATERIALS'!#REF!</f>
        <v>#REF!</v>
      </c>
      <c r="I369" s="101" t="e">
        <f t="shared" si="24"/>
        <v>#N/A</v>
      </c>
      <c r="J369" s="137" t="e">
        <f>VLOOKUP(A369,'RAW MATERIALS'!$B$4:$I$206,3,FALSE)*B369</f>
        <v>#N/A</v>
      </c>
    </row>
    <row r="370" spans="1:10" ht="15" hidden="1" customHeight="1">
      <c r="A370" s="97">
        <f>'RAW MATERIALS'!B112</f>
        <v>0</v>
      </c>
      <c r="B370" s="98" t="e">
        <f t="shared" si="21"/>
        <v>#N/A</v>
      </c>
      <c r="C370" s="99">
        <f>SUMPRODUCT(('Materials bought'!$A$4:$A$4121='Buy list'!A370)*('Materials bought'!$B$4:$B$4121))-SUMPRODUCT(('Materials used'!$A$4:$A$4296='Buy list'!A370)*('Materials used'!$B$4:$B$4296))</f>
        <v>0</v>
      </c>
      <c r="D370" s="99">
        <f>SUMPRODUCT((Orders!$A$4:$A$3960='Buy list'!$A370)*(Orders!$D$4:$D$3960))</f>
        <v>0</v>
      </c>
      <c r="E370" s="99">
        <f t="shared" si="22"/>
        <v>0</v>
      </c>
      <c r="F370" s="100" t="e">
        <f>VLOOKUP(A370,'RAW MATERIALS'!$B$4:$I$206,2,FALSE)</f>
        <v>#N/A</v>
      </c>
      <c r="G370" s="100" t="e">
        <f t="shared" si="23"/>
        <v>#N/A</v>
      </c>
      <c r="H370" s="101" t="e">
        <f>'RAW MATERIALS'!#REF!</f>
        <v>#REF!</v>
      </c>
      <c r="I370" s="101" t="e">
        <f t="shared" si="24"/>
        <v>#N/A</v>
      </c>
      <c r="J370" s="137" t="e">
        <f>VLOOKUP(A370,'RAW MATERIALS'!$B$4:$I$206,3,FALSE)*B370</f>
        <v>#N/A</v>
      </c>
    </row>
    <row r="371" spans="1:10" ht="15" hidden="1" customHeight="1">
      <c r="A371" s="97">
        <f>'RAW MATERIALS'!B113</f>
        <v>0</v>
      </c>
      <c r="B371" s="98" t="e">
        <f t="shared" si="21"/>
        <v>#N/A</v>
      </c>
      <c r="C371" s="99">
        <f>SUMPRODUCT(('Materials bought'!$A$4:$A$4121='Buy list'!A371)*('Materials bought'!$B$4:$B$4121))-SUMPRODUCT(('Materials used'!$A$4:$A$4296='Buy list'!A371)*('Materials used'!$B$4:$B$4296))</f>
        <v>0</v>
      </c>
      <c r="D371" s="99">
        <f>SUMPRODUCT((Orders!$A$4:$A$3960='Buy list'!$A371)*(Orders!$D$4:$D$3960))</f>
        <v>0</v>
      </c>
      <c r="E371" s="99">
        <f t="shared" si="22"/>
        <v>0</v>
      </c>
      <c r="F371" s="100" t="e">
        <f>VLOOKUP(A371,'RAW MATERIALS'!$B$4:$I$206,2,FALSE)</f>
        <v>#N/A</v>
      </c>
      <c r="G371" s="100" t="e">
        <f t="shared" si="23"/>
        <v>#N/A</v>
      </c>
      <c r="H371" s="101" t="e">
        <f>'RAW MATERIALS'!#REF!</f>
        <v>#REF!</v>
      </c>
      <c r="I371" s="101" t="e">
        <f t="shared" si="24"/>
        <v>#N/A</v>
      </c>
      <c r="J371" s="137" t="e">
        <f>VLOOKUP(A371,'RAW MATERIALS'!$B$4:$I$206,3,FALSE)*B371</f>
        <v>#N/A</v>
      </c>
    </row>
    <row r="372" spans="1:10" ht="15" hidden="1" customHeight="1">
      <c r="A372" s="97">
        <f>'RAW MATERIALS'!B114</f>
        <v>0</v>
      </c>
      <c r="B372" s="98" t="e">
        <f t="shared" si="21"/>
        <v>#N/A</v>
      </c>
      <c r="C372" s="99">
        <f>SUMPRODUCT(('Materials bought'!$A$4:$A$4121='Buy list'!A372)*('Materials bought'!$B$4:$B$4121))-SUMPRODUCT(('Materials used'!$A$4:$A$4296='Buy list'!A372)*('Materials used'!$B$4:$B$4296))</f>
        <v>0</v>
      </c>
      <c r="D372" s="99">
        <f>SUMPRODUCT((Orders!$A$4:$A$3960='Buy list'!$A372)*(Orders!$D$4:$D$3960))</f>
        <v>0</v>
      </c>
      <c r="E372" s="99">
        <f t="shared" si="22"/>
        <v>0</v>
      </c>
      <c r="F372" s="100" t="e">
        <f>VLOOKUP(A372,'RAW MATERIALS'!$B$4:$I$206,2,FALSE)</f>
        <v>#N/A</v>
      </c>
      <c r="G372" s="100" t="e">
        <f t="shared" si="23"/>
        <v>#N/A</v>
      </c>
      <c r="H372" s="101" t="e">
        <f>'RAW MATERIALS'!#REF!</f>
        <v>#REF!</v>
      </c>
      <c r="I372" s="101" t="e">
        <f t="shared" si="24"/>
        <v>#N/A</v>
      </c>
      <c r="J372" s="137" t="e">
        <f>VLOOKUP(A372,'RAW MATERIALS'!$B$4:$I$206,3,FALSE)*B372</f>
        <v>#N/A</v>
      </c>
    </row>
    <row r="373" spans="1:10" ht="15" hidden="1" customHeight="1">
      <c r="A373" s="97">
        <f>'RAW MATERIALS'!B115</f>
        <v>0</v>
      </c>
      <c r="B373" s="98" t="e">
        <f t="shared" si="21"/>
        <v>#N/A</v>
      </c>
      <c r="C373" s="99">
        <f>SUMPRODUCT(('Materials bought'!$A$4:$A$4121='Buy list'!A373)*('Materials bought'!$B$4:$B$4121))-SUMPRODUCT(('Materials used'!$A$4:$A$4296='Buy list'!A373)*('Materials used'!$B$4:$B$4296))</f>
        <v>0</v>
      </c>
      <c r="D373" s="99">
        <f>SUMPRODUCT((Orders!$A$4:$A$3960='Buy list'!$A373)*(Orders!$D$4:$D$3960))</f>
        <v>0</v>
      </c>
      <c r="E373" s="99">
        <f t="shared" si="22"/>
        <v>0</v>
      </c>
      <c r="F373" s="100" t="e">
        <f>VLOOKUP(A373,'RAW MATERIALS'!$B$4:$I$206,2,FALSE)</f>
        <v>#N/A</v>
      </c>
      <c r="G373" s="100" t="e">
        <f t="shared" si="23"/>
        <v>#N/A</v>
      </c>
      <c r="H373" s="101" t="e">
        <f>'RAW MATERIALS'!#REF!</f>
        <v>#REF!</v>
      </c>
      <c r="I373" s="101" t="e">
        <f t="shared" si="24"/>
        <v>#N/A</v>
      </c>
      <c r="J373" s="137" t="e">
        <f>VLOOKUP(A373,'RAW MATERIALS'!$B$4:$I$206,3,FALSE)*B373</f>
        <v>#N/A</v>
      </c>
    </row>
    <row r="374" spans="1:10" ht="15" hidden="1" customHeight="1">
      <c r="A374" s="97">
        <f>'RAW MATERIALS'!B116</f>
        <v>0</v>
      </c>
      <c r="B374" s="98" t="e">
        <f t="shared" si="21"/>
        <v>#N/A</v>
      </c>
      <c r="C374" s="99">
        <f>SUMPRODUCT(('Materials bought'!$A$4:$A$4121='Buy list'!A374)*('Materials bought'!$B$4:$B$4121))-SUMPRODUCT(('Materials used'!$A$4:$A$4296='Buy list'!A374)*('Materials used'!$B$4:$B$4296))</f>
        <v>0</v>
      </c>
      <c r="D374" s="99">
        <f>SUMPRODUCT((Orders!$A$4:$A$3960='Buy list'!$A374)*(Orders!$D$4:$D$3960))</f>
        <v>0</v>
      </c>
      <c r="E374" s="99">
        <f t="shared" si="22"/>
        <v>0</v>
      </c>
      <c r="F374" s="100" t="e">
        <f>VLOOKUP(A374,'RAW MATERIALS'!$B$4:$I$206,2,FALSE)</f>
        <v>#N/A</v>
      </c>
      <c r="G374" s="100" t="e">
        <f t="shared" si="23"/>
        <v>#N/A</v>
      </c>
      <c r="H374" s="101" t="e">
        <f>'RAW MATERIALS'!#REF!</f>
        <v>#REF!</v>
      </c>
      <c r="I374" s="101" t="e">
        <f t="shared" si="24"/>
        <v>#N/A</v>
      </c>
      <c r="J374" s="137" t="e">
        <f>VLOOKUP(A374,'RAW MATERIALS'!$B$4:$I$206,3,FALSE)*B374</f>
        <v>#N/A</v>
      </c>
    </row>
    <row r="375" spans="1:10" ht="15" hidden="1" customHeight="1">
      <c r="A375" s="97">
        <f>'RAW MATERIALS'!B117</f>
        <v>0</v>
      </c>
      <c r="B375" s="98" t="e">
        <f t="shared" si="21"/>
        <v>#N/A</v>
      </c>
      <c r="C375" s="99">
        <f>SUMPRODUCT(('Materials bought'!$A$4:$A$4121='Buy list'!A375)*('Materials bought'!$B$4:$B$4121))-SUMPRODUCT(('Materials used'!$A$4:$A$4296='Buy list'!A375)*('Materials used'!$B$4:$B$4296))</f>
        <v>0</v>
      </c>
      <c r="D375" s="99">
        <f>SUMPRODUCT((Orders!$A$4:$A$3960='Buy list'!$A375)*(Orders!$D$4:$D$3960))</f>
        <v>0</v>
      </c>
      <c r="E375" s="99">
        <f t="shared" si="22"/>
        <v>0</v>
      </c>
      <c r="F375" s="100" t="e">
        <f>VLOOKUP(A375,'RAW MATERIALS'!$B$4:$I$206,2,FALSE)</f>
        <v>#N/A</v>
      </c>
      <c r="G375" s="100" t="e">
        <f t="shared" si="23"/>
        <v>#N/A</v>
      </c>
      <c r="H375" s="101" t="e">
        <f>'RAW MATERIALS'!#REF!</f>
        <v>#REF!</v>
      </c>
      <c r="I375" s="101" t="e">
        <f t="shared" si="24"/>
        <v>#N/A</v>
      </c>
      <c r="J375" s="137" t="e">
        <f>VLOOKUP(A375,'RAW MATERIALS'!$B$4:$I$206,3,FALSE)*B375</f>
        <v>#N/A</v>
      </c>
    </row>
    <row r="376" spans="1:10" ht="15" hidden="1" customHeight="1">
      <c r="A376" s="97">
        <f>'RAW MATERIALS'!B118</f>
        <v>0</v>
      </c>
      <c r="B376" s="98" t="e">
        <f t="shared" si="21"/>
        <v>#N/A</v>
      </c>
      <c r="C376" s="99">
        <f>SUMPRODUCT(('Materials bought'!$A$4:$A$4121='Buy list'!A376)*('Materials bought'!$B$4:$B$4121))-SUMPRODUCT(('Materials used'!$A$4:$A$4296='Buy list'!A376)*('Materials used'!$B$4:$B$4296))</f>
        <v>0</v>
      </c>
      <c r="D376" s="99">
        <f>SUMPRODUCT((Orders!$A$4:$A$3960='Buy list'!$A376)*(Orders!$D$4:$D$3960))</f>
        <v>0</v>
      </c>
      <c r="E376" s="99">
        <f t="shared" si="22"/>
        <v>0</v>
      </c>
      <c r="F376" s="100" t="e">
        <f>VLOOKUP(A376,'RAW MATERIALS'!$B$4:$I$206,2,FALSE)</f>
        <v>#N/A</v>
      </c>
      <c r="G376" s="100" t="e">
        <f t="shared" si="23"/>
        <v>#N/A</v>
      </c>
      <c r="H376" s="101" t="e">
        <f>'RAW MATERIALS'!#REF!</f>
        <v>#REF!</v>
      </c>
      <c r="I376" s="101" t="e">
        <f t="shared" si="24"/>
        <v>#N/A</v>
      </c>
      <c r="J376" s="137" t="e">
        <f>VLOOKUP(A376,'RAW MATERIALS'!$B$4:$I$206,3,FALSE)*B376</f>
        <v>#N/A</v>
      </c>
    </row>
    <row r="377" spans="1:10" ht="15" hidden="1" customHeight="1">
      <c r="A377" s="97">
        <f>'RAW MATERIALS'!B119</f>
        <v>0</v>
      </c>
      <c r="B377" s="98" t="e">
        <f t="shared" si="21"/>
        <v>#N/A</v>
      </c>
      <c r="C377" s="99">
        <f>SUMPRODUCT(('Materials bought'!$A$4:$A$4121='Buy list'!A377)*('Materials bought'!$B$4:$B$4121))-SUMPRODUCT(('Materials used'!$A$4:$A$4296='Buy list'!A377)*('Materials used'!$B$4:$B$4296))</f>
        <v>0</v>
      </c>
      <c r="D377" s="99">
        <f>SUMPRODUCT((Orders!$A$4:$A$3960='Buy list'!$A377)*(Orders!$D$4:$D$3960))</f>
        <v>0</v>
      </c>
      <c r="E377" s="99">
        <f t="shared" si="22"/>
        <v>0</v>
      </c>
      <c r="F377" s="100" t="e">
        <f>VLOOKUP(A377,'RAW MATERIALS'!$B$4:$I$206,2,FALSE)</f>
        <v>#N/A</v>
      </c>
      <c r="G377" s="100" t="e">
        <f t="shared" si="23"/>
        <v>#N/A</v>
      </c>
      <c r="H377" s="101" t="e">
        <f>'RAW MATERIALS'!#REF!</f>
        <v>#REF!</v>
      </c>
      <c r="I377" s="101" t="e">
        <f t="shared" si="24"/>
        <v>#N/A</v>
      </c>
      <c r="J377" s="137" t="e">
        <f>VLOOKUP(A377,'RAW MATERIALS'!$B$4:$I$206,3,FALSE)*B377</f>
        <v>#N/A</v>
      </c>
    </row>
    <row r="378" spans="1:10" ht="15" hidden="1" customHeight="1">
      <c r="A378" s="97">
        <f>'RAW MATERIALS'!B120</f>
        <v>0</v>
      </c>
      <c r="B378" s="98" t="e">
        <f t="shared" si="21"/>
        <v>#N/A</v>
      </c>
      <c r="C378" s="99">
        <f>SUMPRODUCT(('Materials bought'!$A$4:$A$4121='Buy list'!A378)*('Materials bought'!$B$4:$B$4121))-SUMPRODUCT(('Materials used'!$A$4:$A$4296='Buy list'!A378)*('Materials used'!$B$4:$B$4296))</f>
        <v>0</v>
      </c>
      <c r="D378" s="99">
        <f>SUMPRODUCT((Orders!$A$4:$A$3960='Buy list'!$A378)*(Orders!$D$4:$D$3960))</f>
        <v>0</v>
      </c>
      <c r="E378" s="99">
        <f t="shared" si="22"/>
        <v>0</v>
      </c>
      <c r="F378" s="100" t="e">
        <f>VLOOKUP(A378,'RAW MATERIALS'!$B$4:$I$206,2,FALSE)</f>
        <v>#N/A</v>
      </c>
      <c r="G378" s="100" t="e">
        <f t="shared" si="23"/>
        <v>#N/A</v>
      </c>
      <c r="H378" s="101" t="e">
        <f>'RAW MATERIALS'!#REF!</f>
        <v>#REF!</v>
      </c>
      <c r="I378" s="101" t="e">
        <f t="shared" si="24"/>
        <v>#N/A</v>
      </c>
      <c r="J378" s="137" t="e">
        <f>VLOOKUP(A378,'RAW MATERIALS'!$B$4:$I$206,3,FALSE)*B378</f>
        <v>#N/A</v>
      </c>
    </row>
    <row r="379" spans="1:10" ht="15" hidden="1" customHeight="1">
      <c r="A379" s="97">
        <f>'RAW MATERIALS'!B121</f>
        <v>0</v>
      </c>
      <c r="B379" s="98" t="e">
        <f t="shared" si="21"/>
        <v>#N/A</v>
      </c>
      <c r="C379" s="99">
        <f>SUMPRODUCT(('Materials bought'!$A$4:$A$4121='Buy list'!A379)*('Materials bought'!$B$4:$B$4121))-SUMPRODUCT(('Materials used'!$A$4:$A$4296='Buy list'!A379)*('Materials used'!$B$4:$B$4296))</f>
        <v>0</v>
      </c>
      <c r="D379" s="99">
        <f>SUMPRODUCT((Orders!$A$4:$A$3960='Buy list'!$A379)*(Orders!$D$4:$D$3960))</f>
        <v>0</v>
      </c>
      <c r="E379" s="99">
        <f t="shared" si="22"/>
        <v>0</v>
      </c>
      <c r="F379" s="100" t="e">
        <f>VLOOKUP(A379,'RAW MATERIALS'!$B$4:$I$206,2,FALSE)</f>
        <v>#N/A</v>
      </c>
      <c r="G379" s="100" t="e">
        <f t="shared" si="23"/>
        <v>#N/A</v>
      </c>
      <c r="H379" s="101" t="e">
        <f>'RAW MATERIALS'!#REF!</f>
        <v>#REF!</v>
      </c>
      <c r="I379" s="101" t="e">
        <f t="shared" si="24"/>
        <v>#N/A</v>
      </c>
      <c r="J379" s="137" t="e">
        <f>VLOOKUP(A379,'RAW MATERIALS'!$B$4:$I$206,3,FALSE)*B379</f>
        <v>#N/A</v>
      </c>
    </row>
    <row r="380" spans="1:10" ht="15" hidden="1" customHeight="1">
      <c r="A380" s="97">
        <f>'RAW MATERIALS'!B122</f>
        <v>0</v>
      </c>
      <c r="B380" s="98" t="e">
        <f t="shared" si="21"/>
        <v>#N/A</v>
      </c>
      <c r="C380" s="99">
        <f>SUMPRODUCT(('Materials bought'!$A$4:$A$4121='Buy list'!A380)*('Materials bought'!$B$4:$B$4121))-SUMPRODUCT(('Materials used'!$A$4:$A$4296='Buy list'!A380)*('Materials used'!$B$4:$B$4296))</f>
        <v>0</v>
      </c>
      <c r="D380" s="99">
        <f>SUMPRODUCT((Orders!$A$4:$A$3960='Buy list'!$A380)*(Orders!$D$4:$D$3960))</f>
        <v>0</v>
      </c>
      <c r="E380" s="99">
        <f t="shared" si="22"/>
        <v>0</v>
      </c>
      <c r="F380" s="100" t="e">
        <f>VLOOKUP(A380,'RAW MATERIALS'!$B$4:$I$206,2,FALSE)</f>
        <v>#N/A</v>
      </c>
      <c r="G380" s="100" t="e">
        <f t="shared" si="23"/>
        <v>#N/A</v>
      </c>
      <c r="H380" s="101" t="e">
        <f>'RAW MATERIALS'!#REF!</f>
        <v>#REF!</v>
      </c>
      <c r="I380" s="101" t="e">
        <f t="shared" si="24"/>
        <v>#N/A</v>
      </c>
      <c r="J380" s="137" t="e">
        <f>VLOOKUP(A380,'RAW MATERIALS'!$B$4:$I$206,3,FALSE)*B380</f>
        <v>#N/A</v>
      </c>
    </row>
    <row r="381" spans="1:10" ht="15" hidden="1" customHeight="1">
      <c r="A381" s="97">
        <f>'RAW MATERIALS'!B123</f>
        <v>0</v>
      </c>
      <c r="B381" s="98" t="e">
        <f t="shared" ref="B381:B444" si="25">E381+G381</f>
        <v>#N/A</v>
      </c>
      <c r="C381" s="99">
        <f>SUMPRODUCT(('Materials bought'!$A$4:$A$4121='Buy list'!A381)*('Materials bought'!$B$4:$B$4121))-SUMPRODUCT(('Materials used'!$A$4:$A$4296='Buy list'!A381)*('Materials used'!$B$4:$B$4296))</f>
        <v>0</v>
      </c>
      <c r="D381" s="99">
        <f>SUMPRODUCT((Orders!$A$4:$A$3960='Buy list'!$A381)*(Orders!$D$4:$D$3960))</f>
        <v>0</v>
      </c>
      <c r="E381" s="99">
        <f t="shared" si="22"/>
        <v>0</v>
      </c>
      <c r="F381" s="100" t="e">
        <f>VLOOKUP(A381,'RAW MATERIALS'!$B$4:$I$206,2,FALSE)</f>
        <v>#N/A</v>
      </c>
      <c r="G381" s="100" t="e">
        <f t="shared" si="23"/>
        <v>#N/A</v>
      </c>
      <c r="H381" s="101" t="e">
        <f>'RAW MATERIALS'!#REF!</f>
        <v>#REF!</v>
      </c>
      <c r="I381" s="101" t="e">
        <f t="shared" si="24"/>
        <v>#N/A</v>
      </c>
      <c r="J381" s="137" t="e">
        <f>VLOOKUP(A381,'RAW MATERIALS'!$B$4:$I$206,3,FALSE)*B381</f>
        <v>#N/A</v>
      </c>
    </row>
    <row r="382" spans="1:10" ht="15" hidden="1" customHeight="1">
      <c r="A382" s="97">
        <f>'RAW MATERIALS'!B124</f>
        <v>0</v>
      </c>
      <c r="B382" s="98" t="e">
        <f t="shared" si="25"/>
        <v>#N/A</v>
      </c>
      <c r="C382" s="99">
        <f>SUMPRODUCT(('Materials bought'!$A$4:$A$4121='Buy list'!A382)*('Materials bought'!$B$4:$B$4121))-SUMPRODUCT(('Materials used'!$A$4:$A$4296='Buy list'!A382)*('Materials used'!$B$4:$B$4296))</f>
        <v>0</v>
      </c>
      <c r="D382" s="99">
        <f>SUMPRODUCT((Orders!$A$4:$A$3960='Buy list'!$A382)*(Orders!$D$4:$D$3960))</f>
        <v>0</v>
      </c>
      <c r="E382" s="99">
        <f t="shared" si="22"/>
        <v>0</v>
      </c>
      <c r="F382" s="100" t="e">
        <f>VLOOKUP(A382,'RAW MATERIALS'!$B$4:$I$206,2,FALSE)</f>
        <v>#N/A</v>
      </c>
      <c r="G382" s="100" t="e">
        <f t="shared" si="23"/>
        <v>#N/A</v>
      </c>
      <c r="H382" s="101" t="e">
        <f>'RAW MATERIALS'!#REF!</f>
        <v>#REF!</v>
      </c>
      <c r="I382" s="101" t="e">
        <f t="shared" si="24"/>
        <v>#N/A</v>
      </c>
      <c r="J382" s="137" t="e">
        <f>VLOOKUP(A382,'RAW MATERIALS'!$B$4:$I$206,3,FALSE)*B382</f>
        <v>#N/A</v>
      </c>
    </row>
    <row r="383" spans="1:10" ht="15" hidden="1" customHeight="1">
      <c r="A383" s="97">
        <f>'RAW MATERIALS'!B125</f>
        <v>0</v>
      </c>
      <c r="B383" s="98" t="e">
        <f t="shared" si="25"/>
        <v>#N/A</v>
      </c>
      <c r="C383" s="99">
        <f>SUMPRODUCT(('Materials bought'!$A$4:$A$4121='Buy list'!A383)*('Materials bought'!$B$4:$B$4121))-SUMPRODUCT(('Materials used'!$A$4:$A$4296='Buy list'!A383)*('Materials used'!$B$4:$B$4296))</f>
        <v>0</v>
      </c>
      <c r="D383" s="99">
        <f>SUMPRODUCT((Orders!$A$4:$A$3960='Buy list'!$A383)*(Orders!$D$4:$D$3960))</f>
        <v>0</v>
      </c>
      <c r="E383" s="99">
        <f t="shared" si="22"/>
        <v>0</v>
      </c>
      <c r="F383" s="100" t="e">
        <f>VLOOKUP(A383,'RAW MATERIALS'!$B$4:$I$206,2,FALSE)</f>
        <v>#N/A</v>
      </c>
      <c r="G383" s="100" t="e">
        <f t="shared" si="23"/>
        <v>#N/A</v>
      </c>
      <c r="H383" s="101" t="e">
        <f>'RAW MATERIALS'!#REF!</f>
        <v>#REF!</v>
      </c>
      <c r="I383" s="101" t="e">
        <f t="shared" si="24"/>
        <v>#N/A</v>
      </c>
      <c r="J383" s="137" t="e">
        <f>VLOOKUP(A383,'RAW MATERIALS'!$B$4:$I$206,3,FALSE)*B383</f>
        <v>#N/A</v>
      </c>
    </row>
    <row r="384" spans="1:10" ht="15" hidden="1" customHeight="1">
      <c r="A384" s="97">
        <f>'RAW MATERIALS'!B126</f>
        <v>0</v>
      </c>
      <c r="B384" s="98" t="e">
        <f t="shared" si="25"/>
        <v>#N/A</v>
      </c>
      <c r="C384" s="99">
        <f>SUMPRODUCT(('Materials bought'!$A$4:$A$4121='Buy list'!A384)*('Materials bought'!$B$4:$B$4121))-SUMPRODUCT(('Materials used'!$A$4:$A$4296='Buy list'!A384)*('Materials used'!$B$4:$B$4296))</f>
        <v>0</v>
      </c>
      <c r="D384" s="99">
        <f>SUMPRODUCT((Orders!$A$4:$A$3960='Buy list'!$A384)*(Orders!$D$4:$D$3960))</f>
        <v>0</v>
      </c>
      <c r="E384" s="99">
        <f t="shared" si="22"/>
        <v>0</v>
      </c>
      <c r="F384" s="100" t="e">
        <f>VLOOKUP(A384,'RAW MATERIALS'!$B$4:$I$206,2,FALSE)</f>
        <v>#N/A</v>
      </c>
      <c r="G384" s="100" t="e">
        <f t="shared" si="23"/>
        <v>#N/A</v>
      </c>
      <c r="H384" s="101" t="e">
        <f>'RAW MATERIALS'!#REF!</f>
        <v>#REF!</v>
      </c>
      <c r="I384" s="101" t="e">
        <f t="shared" si="24"/>
        <v>#N/A</v>
      </c>
      <c r="J384" s="137" t="e">
        <f>VLOOKUP(A384,'RAW MATERIALS'!$B$4:$I$206,3,FALSE)*B384</f>
        <v>#N/A</v>
      </c>
    </row>
    <row r="385" spans="1:10" ht="15" hidden="1" customHeight="1">
      <c r="A385" s="97">
        <f>'RAW MATERIALS'!B127</f>
        <v>0</v>
      </c>
      <c r="B385" s="98" t="e">
        <f t="shared" si="25"/>
        <v>#N/A</v>
      </c>
      <c r="C385" s="99">
        <f>SUMPRODUCT(('Materials bought'!$A$4:$A$4121='Buy list'!A385)*('Materials bought'!$B$4:$B$4121))-SUMPRODUCT(('Materials used'!$A$4:$A$4296='Buy list'!A385)*('Materials used'!$B$4:$B$4296))</f>
        <v>0</v>
      </c>
      <c r="D385" s="99">
        <f>SUMPRODUCT((Orders!$A$4:$A$3960='Buy list'!$A385)*(Orders!$D$4:$D$3960))</f>
        <v>0</v>
      </c>
      <c r="E385" s="99">
        <f t="shared" si="22"/>
        <v>0</v>
      </c>
      <c r="F385" s="100" t="e">
        <f>VLOOKUP(A385,'RAW MATERIALS'!$B$4:$I$206,2,FALSE)</f>
        <v>#N/A</v>
      </c>
      <c r="G385" s="100" t="e">
        <f t="shared" si="23"/>
        <v>#N/A</v>
      </c>
      <c r="H385" s="101" t="e">
        <f>'RAW MATERIALS'!#REF!</f>
        <v>#REF!</v>
      </c>
      <c r="I385" s="101" t="e">
        <f t="shared" si="24"/>
        <v>#N/A</v>
      </c>
      <c r="J385" s="137" t="e">
        <f>VLOOKUP(A385,'RAW MATERIALS'!$B$4:$I$206,3,FALSE)*B385</f>
        <v>#N/A</v>
      </c>
    </row>
    <row r="386" spans="1:10" ht="15" hidden="1" customHeight="1">
      <c r="A386" s="97">
        <f>'RAW MATERIALS'!B128</f>
        <v>0</v>
      </c>
      <c r="B386" s="98" t="e">
        <f t="shared" si="25"/>
        <v>#N/A</v>
      </c>
      <c r="C386" s="99">
        <f>SUMPRODUCT(('Materials bought'!$A$4:$A$4121='Buy list'!A386)*('Materials bought'!$B$4:$B$4121))-SUMPRODUCT(('Materials used'!$A$4:$A$4296='Buy list'!A386)*('Materials used'!$B$4:$B$4296))</f>
        <v>0</v>
      </c>
      <c r="D386" s="99">
        <f>SUMPRODUCT((Orders!$A$4:$A$3960='Buy list'!$A386)*(Orders!$D$4:$D$3960))</f>
        <v>0</v>
      </c>
      <c r="E386" s="99">
        <f t="shared" si="22"/>
        <v>0</v>
      </c>
      <c r="F386" s="100" t="e">
        <f>VLOOKUP(A386,'RAW MATERIALS'!$B$4:$I$206,2,FALSE)</f>
        <v>#N/A</v>
      </c>
      <c r="G386" s="100" t="e">
        <f t="shared" si="23"/>
        <v>#N/A</v>
      </c>
      <c r="H386" s="101" t="e">
        <f>'RAW MATERIALS'!#REF!</f>
        <v>#REF!</v>
      </c>
      <c r="I386" s="101" t="e">
        <f t="shared" si="24"/>
        <v>#N/A</v>
      </c>
      <c r="J386" s="137" t="e">
        <f>VLOOKUP(A386,'RAW MATERIALS'!$B$4:$I$206,3,FALSE)*B386</f>
        <v>#N/A</v>
      </c>
    </row>
    <row r="387" spans="1:10" ht="15" hidden="1" customHeight="1">
      <c r="A387" s="97">
        <f>'RAW MATERIALS'!B129</f>
        <v>0</v>
      </c>
      <c r="B387" s="98" t="e">
        <f t="shared" si="25"/>
        <v>#N/A</v>
      </c>
      <c r="C387" s="99">
        <f>SUMPRODUCT(('Materials bought'!$A$4:$A$4121='Buy list'!A387)*('Materials bought'!$B$4:$B$4121))-SUMPRODUCT(('Materials used'!$A$4:$A$4296='Buy list'!A387)*('Materials used'!$B$4:$B$4296))</f>
        <v>0</v>
      </c>
      <c r="D387" s="99">
        <f>SUMPRODUCT((Orders!$A$4:$A$3960='Buy list'!$A387)*(Orders!$D$4:$D$3960))</f>
        <v>0</v>
      </c>
      <c r="E387" s="99">
        <f t="shared" si="22"/>
        <v>0</v>
      </c>
      <c r="F387" s="100" t="e">
        <f>VLOOKUP(A387,'RAW MATERIALS'!$B$4:$I$206,2,FALSE)</f>
        <v>#N/A</v>
      </c>
      <c r="G387" s="100" t="e">
        <f t="shared" si="23"/>
        <v>#N/A</v>
      </c>
      <c r="H387" s="101" t="e">
        <f>'RAW MATERIALS'!#REF!</f>
        <v>#REF!</v>
      </c>
      <c r="I387" s="101" t="e">
        <f t="shared" si="24"/>
        <v>#N/A</v>
      </c>
      <c r="J387" s="137" t="e">
        <f>VLOOKUP(A387,'RAW MATERIALS'!$B$4:$I$206,3,FALSE)*B387</f>
        <v>#N/A</v>
      </c>
    </row>
    <row r="388" spans="1:10" ht="15" hidden="1" customHeight="1">
      <c r="A388" s="97">
        <f>'RAW MATERIALS'!B130</f>
        <v>0</v>
      </c>
      <c r="B388" s="98" t="e">
        <f t="shared" si="25"/>
        <v>#N/A</v>
      </c>
      <c r="C388" s="99">
        <f>SUMPRODUCT(('Materials bought'!$A$4:$A$4121='Buy list'!A388)*('Materials bought'!$B$4:$B$4121))-SUMPRODUCT(('Materials used'!$A$4:$A$4296='Buy list'!A388)*('Materials used'!$B$4:$B$4296))</f>
        <v>0</v>
      </c>
      <c r="D388" s="99">
        <f>SUMPRODUCT((Orders!$A$4:$A$3960='Buy list'!$A388)*(Orders!$D$4:$D$3960))</f>
        <v>0</v>
      </c>
      <c r="E388" s="99">
        <f t="shared" si="22"/>
        <v>0</v>
      </c>
      <c r="F388" s="100" t="e">
        <f>VLOOKUP(A388,'RAW MATERIALS'!$B$4:$I$206,2,FALSE)</f>
        <v>#N/A</v>
      </c>
      <c r="G388" s="100" t="e">
        <f t="shared" si="23"/>
        <v>#N/A</v>
      </c>
      <c r="H388" s="101" t="e">
        <f>'RAW MATERIALS'!#REF!</f>
        <v>#REF!</v>
      </c>
      <c r="I388" s="101" t="e">
        <f t="shared" si="24"/>
        <v>#N/A</v>
      </c>
      <c r="J388" s="137" t="e">
        <f>VLOOKUP(A388,'RAW MATERIALS'!$B$4:$I$206,3,FALSE)*B388</f>
        <v>#N/A</v>
      </c>
    </row>
    <row r="389" spans="1:10" ht="15" hidden="1" customHeight="1">
      <c r="A389" s="97">
        <f>'RAW MATERIALS'!B131</f>
        <v>0</v>
      </c>
      <c r="B389" s="98" t="e">
        <f t="shared" si="25"/>
        <v>#N/A</v>
      </c>
      <c r="C389" s="99">
        <f>SUMPRODUCT(('Materials bought'!$A$4:$A$4121='Buy list'!A389)*('Materials bought'!$B$4:$B$4121))-SUMPRODUCT(('Materials used'!$A$4:$A$4296='Buy list'!A389)*('Materials used'!$B$4:$B$4296))</f>
        <v>0</v>
      </c>
      <c r="D389" s="99">
        <f>SUMPRODUCT((Orders!$A$4:$A$3960='Buy list'!$A389)*(Orders!$D$4:$D$3960))</f>
        <v>0</v>
      </c>
      <c r="E389" s="99">
        <f t="shared" ref="E389:E452" si="26">IF(C389-D389&lt;0,D389-C389,0)</f>
        <v>0</v>
      </c>
      <c r="F389" s="100" t="e">
        <f>VLOOKUP(A389,'RAW MATERIALS'!$B$4:$I$206,2,FALSE)</f>
        <v>#N/A</v>
      </c>
      <c r="G389" s="100" t="e">
        <f t="shared" ref="G389:G452" si="27">IF(C389-D389&lt;=F389,2*F389,0)</f>
        <v>#N/A</v>
      </c>
      <c r="H389" s="101" t="e">
        <f>'RAW MATERIALS'!#REF!</f>
        <v>#REF!</v>
      </c>
      <c r="I389" s="101" t="e">
        <f t="shared" ref="I389:I452" si="28">IF(B389&gt;0,"yes","no")</f>
        <v>#N/A</v>
      </c>
      <c r="J389" s="137" t="e">
        <f>VLOOKUP(A389,'RAW MATERIALS'!$B$4:$I$206,3,FALSE)*B389</f>
        <v>#N/A</v>
      </c>
    </row>
    <row r="390" spans="1:10" ht="15" hidden="1" customHeight="1">
      <c r="A390" s="97">
        <f>'RAW MATERIALS'!B132</f>
        <v>0</v>
      </c>
      <c r="B390" s="98" t="e">
        <f t="shared" si="25"/>
        <v>#N/A</v>
      </c>
      <c r="C390" s="99">
        <f>SUMPRODUCT(('Materials bought'!$A$4:$A$4121='Buy list'!A390)*('Materials bought'!$B$4:$B$4121))-SUMPRODUCT(('Materials used'!$A$4:$A$4296='Buy list'!A390)*('Materials used'!$B$4:$B$4296))</f>
        <v>0</v>
      </c>
      <c r="D390" s="99">
        <f>SUMPRODUCT((Orders!$A$4:$A$3960='Buy list'!$A390)*(Orders!$D$4:$D$3960))</f>
        <v>0</v>
      </c>
      <c r="E390" s="99">
        <f t="shared" si="26"/>
        <v>0</v>
      </c>
      <c r="F390" s="100" t="e">
        <f>VLOOKUP(A390,'RAW MATERIALS'!$B$4:$I$206,2,FALSE)</f>
        <v>#N/A</v>
      </c>
      <c r="G390" s="100" t="e">
        <f t="shared" si="27"/>
        <v>#N/A</v>
      </c>
      <c r="H390" s="101" t="e">
        <f>'RAW MATERIALS'!#REF!</f>
        <v>#REF!</v>
      </c>
      <c r="I390" s="101" t="e">
        <f t="shared" si="28"/>
        <v>#N/A</v>
      </c>
      <c r="J390" s="137" t="e">
        <f>VLOOKUP(A390,'RAW MATERIALS'!$B$4:$I$206,3,FALSE)*B390</f>
        <v>#N/A</v>
      </c>
    </row>
    <row r="391" spans="1:10" ht="15" hidden="1" customHeight="1">
      <c r="A391" s="97">
        <f>'RAW MATERIALS'!B133</f>
        <v>0</v>
      </c>
      <c r="B391" s="98" t="e">
        <f t="shared" si="25"/>
        <v>#N/A</v>
      </c>
      <c r="C391" s="99">
        <f>SUMPRODUCT(('Materials bought'!$A$4:$A$4121='Buy list'!A391)*('Materials bought'!$B$4:$B$4121))-SUMPRODUCT(('Materials used'!$A$4:$A$4296='Buy list'!A391)*('Materials used'!$B$4:$B$4296))</f>
        <v>0</v>
      </c>
      <c r="D391" s="99">
        <f>SUMPRODUCT((Orders!$A$4:$A$3960='Buy list'!$A391)*(Orders!$D$4:$D$3960))</f>
        <v>0</v>
      </c>
      <c r="E391" s="99">
        <f t="shared" si="26"/>
        <v>0</v>
      </c>
      <c r="F391" s="100" t="e">
        <f>VLOOKUP(A391,'RAW MATERIALS'!$B$4:$I$206,2,FALSE)</f>
        <v>#N/A</v>
      </c>
      <c r="G391" s="100" t="e">
        <f t="shared" si="27"/>
        <v>#N/A</v>
      </c>
      <c r="H391" s="101" t="e">
        <f>'RAW MATERIALS'!#REF!</f>
        <v>#REF!</v>
      </c>
      <c r="I391" s="101" t="e">
        <f t="shared" si="28"/>
        <v>#N/A</v>
      </c>
      <c r="J391" s="137" t="e">
        <f>VLOOKUP(A391,'RAW MATERIALS'!$B$4:$I$206,3,FALSE)*B391</f>
        <v>#N/A</v>
      </c>
    </row>
    <row r="392" spans="1:10" ht="15" hidden="1" customHeight="1">
      <c r="A392" s="97">
        <f>'RAW MATERIALS'!B134</f>
        <v>0</v>
      </c>
      <c r="B392" s="98" t="e">
        <f t="shared" si="25"/>
        <v>#N/A</v>
      </c>
      <c r="C392" s="99">
        <f>SUMPRODUCT(('Materials bought'!$A$4:$A$4121='Buy list'!A392)*('Materials bought'!$B$4:$B$4121))-SUMPRODUCT(('Materials used'!$A$4:$A$4296='Buy list'!A392)*('Materials used'!$B$4:$B$4296))</f>
        <v>0</v>
      </c>
      <c r="D392" s="99">
        <f>SUMPRODUCT((Orders!$A$4:$A$3960='Buy list'!$A392)*(Orders!$D$4:$D$3960))</f>
        <v>0</v>
      </c>
      <c r="E392" s="99">
        <f t="shared" si="26"/>
        <v>0</v>
      </c>
      <c r="F392" s="100" t="e">
        <f>VLOOKUP(A392,'RAW MATERIALS'!$B$4:$I$206,2,FALSE)</f>
        <v>#N/A</v>
      </c>
      <c r="G392" s="100" t="e">
        <f t="shared" si="27"/>
        <v>#N/A</v>
      </c>
      <c r="H392" s="101" t="e">
        <f>'RAW MATERIALS'!#REF!</f>
        <v>#REF!</v>
      </c>
      <c r="I392" s="101" t="e">
        <f t="shared" si="28"/>
        <v>#N/A</v>
      </c>
      <c r="J392" s="137" t="e">
        <f>VLOOKUP(A392,'RAW MATERIALS'!$B$4:$I$206,3,FALSE)*B392</f>
        <v>#N/A</v>
      </c>
    </row>
    <row r="393" spans="1:10" ht="15" hidden="1" customHeight="1">
      <c r="A393" s="97">
        <f>'RAW MATERIALS'!B135</f>
        <v>0</v>
      </c>
      <c r="B393" s="98" t="e">
        <f t="shared" si="25"/>
        <v>#N/A</v>
      </c>
      <c r="C393" s="99">
        <f>SUMPRODUCT(('Materials bought'!$A$4:$A$4121='Buy list'!A393)*('Materials bought'!$B$4:$B$4121))-SUMPRODUCT(('Materials used'!$A$4:$A$4296='Buy list'!A393)*('Materials used'!$B$4:$B$4296))</f>
        <v>0</v>
      </c>
      <c r="D393" s="99">
        <f>SUMPRODUCT((Orders!$A$4:$A$3960='Buy list'!$A393)*(Orders!$D$4:$D$3960))</f>
        <v>0</v>
      </c>
      <c r="E393" s="99">
        <f t="shared" si="26"/>
        <v>0</v>
      </c>
      <c r="F393" s="100" t="e">
        <f>VLOOKUP(A393,'RAW MATERIALS'!$B$4:$I$206,2,FALSE)</f>
        <v>#N/A</v>
      </c>
      <c r="G393" s="100" t="e">
        <f t="shared" si="27"/>
        <v>#N/A</v>
      </c>
      <c r="H393" s="101" t="e">
        <f>'RAW MATERIALS'!#REF!</f>
        <v>#REF!</v>
      </c>
      <c r="I393" s="101" t="e">
        <f t="shared" si="28"/>
        <v>#N/A</v>
      </c>
      <c r="J393" s="137" t="e">
        <f>VLOOKUP(A393,'RAW MATERIALS'!$B$4:$I$206,3,FALSE)*B393</f>
        <v>#N/A</v>
      </c>
    </row>
    <row r="394" spans="1:10" ht="15" hidden="1" customHeight="1">
      <c r="A394" s="97">
        <f>'RAW MATERIALS'!B136</f>
        <v>0</v>
      </c>
      <c r="B394" s="98" t="e">
        <f t="shared" si="25"/>
        <v>#N/A</v>
      </c>
      <c r="C394" s="99">
        <f>SUMPRODUCT(('Materials bought'!$A$4:$A$4121='Buy list'!A394)*('Materials bought'!$B$4:$B$4121))-SUMPRODUCT(('Materials used'!$A$4:$A$4296='Buy list'!A394)*('Materials used'!$B$4:$B$4296))</f>
        <v>0</v>
      </c>
      <c r="D394" s="99">
        <f>SUMPRODUCT((Orders!$A$4:$A$3960='Buy list'!$A394)*(Orders!$D$4:$D$3960))</f>
        <v>0</v>
      </c>
      <c r="E394" s="99">
        <f t="shared" si="26"/>
        <v>0</v>
      </c>
      <c r="F394" s="100" t="e">
        <f>VLOOKUP(A394,'RAW MATERIALS'!$B$4:$I$206,2,FALSE)</f>
        <v>#N/A</v>
      </c>
      <c r="G394" s="100" t="e">
        <f t="shared" si="27"/>
        <v>#N/A</v>
      </c>
      <c r="H394" s="101" t="e">
        <f>'RAW MATERIALS'!#REF!</f>
        <v>#REF!</v>
      </c>
      <c r="I394" s="101" t="e">
        <f t="shared" si="28"/>
        <v>#N/A</v>
      </c>
      <c r="J394" s="137" t="e">
        <f>VLOOKUP(A394,'RAW MATERIALS'!$B$4:$I$206,3,FALSE)*B394</f>
        <v>#N/A</v>
      </c>
    </row>
    <row r="395" spans="1:10" ht="15" hidden="1" customHeight="1">
      <c r="A395" s="97">
        <f>'RAW MATERIALS'!B137</f>
        <v>0</v>
      </c>
      <c r="B395" s="98" t="e">
        <f t="shared" si="25"/>
        <v>#N/A</v>
      </c>
      <c r="C395" s="99">
        <f>SUMPRODUCT(('Materials bought'!$A$4:$A$4121='Buy list'!A395)*('Materials bought'!$B$4:$B$4121))-SUMPRODUCT(('Materials used'!$A$4:$A$4296='Buy list'!A395)*('Materials used'!$B$4:$B$4296))</f>
        <v>0</v>
      </c>
      <c r="D395" s="99">
        <f>SUMPRODUCT((Orders!$A$4:$A$3960='Buy list'!$A395)*(Orders!$D$4:$D$3960))</f>
        <v>0</v>
      </c>
      <c r="E395" s="99">
        <f t="shared" si="26"/>
        <v>0</v>
      </c>
      <c r="F395" s="100" t="e">
        <f>VLOOKUP(A395,'RAW MATERIALS'!$B$4:$I$206,2,FALSE)</f>
        <v>#N/A</v>
      </c>
      <c r="G395" s="100" t="e">
        <f t="shared" si="27"/>
        <v>#N/A</v>
      </c>
      <c r="H395" s="101" t="e">
        <f>'RAW MATERIALS'!#REF!</f>
        <v>#REF!</v>
      </c>
      <c r="I395" s="101" t="e">
        <f t="shared" si="28"/>
        <v>#N/A</v>
      </c>
      <c r="J395" s="137" t="e">
        <f>VLOOKUP(A395,'RAW MATERIALS'!$B$4:$I$206,3,FALSE)*B395</f>
        <v>#N/A</v>
      </c>
    </row>
    <row r="396" spans="1:10" ht="15" hidden="1" customHeight="1">
      <c r="A396" s="97">
        <f>'RAW MATERIALS'!B138</f>
        <v>0</v>
      </c>
      <c r="B396" s="98" t="e">
        <f t="shared" si="25"/>
        <v>#N/A</v>
      </c>
      <c r="C396" s="99">
        <f>SUMPRODUCT(('Materials bought'!$A$4:$A$4121='Buy list'!A396)*('Materials bought'!$B$4:$B$4121))-SUMPRODUCT(('Materials used'!$A$4:$A$4296='Buy list'!A396)*('Materials used'!$B$4:$B$4296))</f>
        <v>0</v>
      </c>
      <c r="D396" s="99">
        <f>SUMPRODUCT((Orders!$A$4:$A$3960='Buy list'!$A396)*(Orders!$D$4:$D$3960))</f>
        <v>0</v>
      </c>
      <c r="E396" s="99">
        <f t="shared" si="26"/>
        <v>0</v>
      </c>
      <c r="F396" s="100" t="e">
        <f>VLOOKUP(A396,'RAW MATERIALS'!$B$4:$I$206,2,FALSE)</f>
        <v>#N/A</v>
      </c>
      <c r="G396" s="100" t="e">
        <f t="shared" si="27"/>
        <v>#N/A</v>
      </c>
      <c r="H396" s="101" t="e">
        <f>'RAW MATERIALS'!#REF!</f>
        <v>#REF!</v>
      </c>
      <c r="I396" s="101" t="e">
        <f t="shared" si="28"/>
        <v>#N/A</v>
      </c>
      <c r="J396" s="137" t="e">
        <f>VLOOKUP(A396,'RAW MATERIALS'!$B$4:$I$206,3,FALSE)*B396</f>
        <v>#N/A</v>
      </c>
    </row>
    <row r="397" spans="1:10" ht="15" hidden="1" customHeight="1">
      <c r="A397" s="97">
        <f>'RAW MATERIALS'!B139</f>
        <v>0</v>
      </c>
      <c r="B397" s="98" t="e">
        <f t="shared" si="25"/>
        <v>#N/A</v>
      </c>
      <c r="C397" s="99">
        <f>SUMPRODUCT(('Materials bought'!$A$4:$A$4121='Buy list'!A397)*('Materials bought'!$B$4:$B$4121))-SUMPRODUCT(('Materials used'!$A$4:$A$4296='Buy list'!A397)*('Materials used'!$B$4:$B$4296))</f>
        <v>0</v>
      </c>
      <c r="D397" s="99">
        <f>SUMPRODUCT((Orders!$A$4:$A$3960='Buy list'!$A397)*(Orders!$D$4:$D$3960))</f>
        <v>0</v>
      </c>
      <c r="E397" s="99">
        <f t="shared" si="26"/>
        <v>0</v>
      </c>
      <c r="F397" s="100" t="e">
        <f>VLOOKUP(A397,'RAW MATERIALS'!$B$4:$I$206,2,FALSE)</f>
        <v>#N/A</v>
      </c>
      <c r="G397" s="100" t="e">
        <f t="shared" si="27"/>
        <v>#N/A</v>
      </c>
      <c r="H397" s="101" t="e">
        <f>'RAW MATERIALS'!#REF!</f>
        <v>#REF!</v>
      </c>
      <c r="I397" s="101" t="e">
        <f t="shared" si="28"/>
        <v>#N/A</v>
      </c>
      <c r="J397" s="137" t="e">
        <f>VLOOKUP(A397,'RAW MATERIALS'!$B$4:$I$206,3,FALSE)*B397</f>
        <v>#N/A</v>
      </c>
    </row>
    <row r="398" spans="1:10" ht="15" hidden="1" customHeight="1">
      <c r="A398" s="97">
        <f>'RAW MATERIALS'!B140</f>
        <v>0</v>
      </c>
      <c r="B398" s="98" t="e">
        <f t="shared" si="25"/>
        <v>#N/A</v>
      </c>
      <c r="C398" s="99">
        <f>SUMPRODUCT(('Materials bought'!$A$4:$A$4121='Buy list'!A398)*('Materials bought'!$B$4:$B$4121))-SUMPRODUCT(('Materials used'!$A$4:$A$4296='Buy list'!A398)*('Materials used'!$B$4:$B$4296))</f>
        <v>0</v>
      </c>
      <c r="D398" s="99">
        <f>SUMPRODUCT((Orders!$A$4:$A$3960='Buy list'!$A398)*(Orders!$D$4:$D$3960))</f>
        <v>0</v>
      </c>
      <c r="E398" s="99">
        <f t="shared" si="26"/>
        <v>0</v>
      </c>
      <c r="F398" s="100" t="e">
        <f>VLOOKUP(A398,'RAW MATERIALS'!$B$4:$I$206,2,FALSE)</f>
        <v>#N/A</v>
      </c>
      <c r="G398" s="100" t="e">
        <f t="shared" si="27"/>
        <v>#N/A</v>
      </c>
      <c r="H398" s="101" t="e">
        <f>'RAW MATERIALS'!#REF!</f>
        <v>#REF!</v>
      </c>
      <c r="I398" s="101" t="e">
        <f t="shared" si="28"/>
        <v>#N/A</v>
      </c>
      <c r="J398" s="137" t="e">
        <f>VLOOKUP(A398,'RAW MATERIALS'!$B$4:$I$206,3,FALSE)*B398</f>
        <v>#N/A</v>
      </c>
    </row>
    <row r="399" spans="1:10" ht="15" hidden="1" customHeight="1">
      <c r="A399" s="97">
        <f>'RAW MATERIALS'!B141</f>
        <v>0</v>
      </c>
      <c r="B399" s="98" t="e">
        <f t="shared" si="25"/>
        <v>#N/A</v>
      </c>
      <c r="C399" s="99">
        <f>SUMPRODUCT(('Materials bought'!$A$4:$A$4121='Buy list'!A399)*('Materials bought'!$B$4:$B$4121))-SUMPRODUCT(('Materials used'!$A$4:$A$4296='Buy list'!A399)*('Materials used'!$B$4:$B$4296))</f>
        <v>0</v>
      </c>
      <c r="D399" s="99">
        <f>SUMPRODUCT((Orders!$A$4:$A$3960='Buy list'!$A399)*(Orders!$D$4:$D$3960))</f>
        <v>0</v>
      </c>
      <c r="E399" s="99">
        <f t="shared" si="26"/>
        <v>0</v>
      </c>
      <c r="F399" s="100" t="e">
        <f>VLOOKUP(A399,'RAW MATERIALS'!$B$4:$I$206,2,FALSE)</f>
        <v>#N/A</v>
      </c>
      <c r="G399" s="100" t="e">
        <f t="shared" si="27"/>
        <v>#N/A</v>
      </c>
      <c r="H399" s="101" t="e">
        <f>'RAW MATERIALS'!#REF!</f>
        <v>#REF!</v>
      </c>
      <c r="I399" s="101" t="e">
        <f t="shared" si="28"/>
        <v>#N/A</v>
      </c>
      <c r="J399" s="137" t="e">
        <f>VLOOKUP(A399,'RAW MATERIALS'!$B$4:$I$206,3,FALSE)*B399</f>
        <v>#N/A</v>
      </c>
    </row>
    <row r="400" spans="1:10" ht="15" hidden="1" customHeight="1">
      <c r="A400" s="97">
        <f>'RAW MATERIALS'!B142</f>
        <v>0</v>
      </c>
      <c r="B400" s="98" t="e">
        <f t="shared" si="25"/>
        <v>#N/A</v>
      </c>
      <c r="C400" s="99">
        <f>SUMPRODUCT(('Materials bought'!$A$4:$A$4121='Buy list'!A400)*('Materials bought'!$B$4:$B$4121))-SUMPRODUCT(('Materials used'!$A$4:$A$4296='Buy list'!A400)*('Materials used'!$B$4:$B$4296))</f>
        <v>0</v>
      </c>
      <c r="D400" s="99">
        <f>SUMPRODUCT((Orders!$A$4:$A$3960='Buy list'!$A400)*(Orders!$D$4:$D$3960))</f>
        <v>0</v>
      </c>
      <c r="E400" s="99">
        <f t="shared" si="26"/>
        <v>0</v>
      </c>
      <c r="F400" s="100" t="e">
        <f>VLOOKUP(A400,'RAW MATERIALS'!$B$4:$I$206,2,FALSE)</f>
        <v>#N/A</v>
      </c>
      <c r="G400" s="100" t="e">
        <f t="shared" si="27"/>
        <v>#N/A</v>
      </c>
      <c r="H400" s="101" t="e">
        <f>'RAW MATERIALS'!#REF!</f>
        <v>#REF!</v>
      </c>
      <c r="I400" s="101" t="e">
        <f t="shared" si="28"/>
        <v>#N/A</v>
      </c>
      <c r="J400" s="137" t="e">
        <f>VLOOKUP(A400,'RAW MATERIALS'!$B$4:$I$206,3,FALSE)*B400</f>
        <v>#N/A</v>
      </c>
    </row>
    <row r="401" spans="1:10" ht="15" hidden="1" customHeight="1">
      <c r="A401" s="97">
        <f>'RAW MATERIALS'!B143</f>
        <v>0</v>
      </c>
      <c r="B401" s="98" t="e">
        <f t="shared" si="25"/>
        <v>#N/A</v>
      </c>
      <c r="C401" s="99">
        <f>SUMPRODUCT(('Materials bought'!$A$4:$A$4121='Buy list'!A401)*('Materials bought'!$B$4:$B$4121))-SUMPRODUCT(('Materials used'!$A$4:$A$4296='Buy list'!A401)*('Materials used'!$B$4:$B$4296))</f>
        <v>0</v>
      </c>
      <c r="D401" s="99">
        <f>SUMPRODUCT((Orders!$A$4:$A$3960='Buy list'!$A401)*(Orders!$D$4:$D$3960))</f>
        <v>0</v>
      </c>
      <c r="E401" s="99">
        <f t="shared" si="26"/>
        <v>0</v>
      </c>
      <c r="F401" s="100" t="e">
        <f>VLOOKUP(A401,'RAW MATERIALS'!$B$4:$I$206,2,FALSE)</f>
        <v>#N/A</v>
      </c>
      <c r="G401" s="100" t="e">
        <f t="shared" si="27"/>
        <v>#N/A</v>
      </c>
      <c r="H401" s="101" t="e">
        <f>'RAW MATERIALS'!#REF!</f>
        <v>#REF!</v>
      </c>
      <c r="I401" s="101" t="e">
        <f t="shared" si="28"/>
        <v>#N/A</v>
      </c>
      <c r="J401" s="137" t="e">
        <f>VLOOKUP(A401,'RAW MATERIALS'!$B$4:$I$206,3,FALSE)*B401</f>
        <v>#N/A</v>
      </c>
    </row>
    <row r="402" spans="1:10" ht="15" hidden="1" customHeight="1">
      <c r="A402" s="97">
        <f>'RAW MATERIALS'!B144</f>
        <v>0</v>
      </c>
      <c r="B402" s="98" t="e">
        <f t="shared" si="25"/>
        <v>#N/A</v>
      </c>
      <c r="C402" s="99">
        <f>SUMPRODUCT(('Materials bought'!$A$4:$A$4121='Buy list'!A402)*('Materials bought'!$B$4:$B$4121))-SUMPRODUCT(('Materials used'!$A$4:$A$4296='Buy list'!A402)*('Materials used'!$B$4:$B$4296))</f>
        <v>0</v>
      </c>
      <c r="D402" s="99">
        <f>SUMPRODUCT((Orders!$A$4:$A$3960='Buy list'!$A402)*(Orders!$D$4:$D$3960))</f>
        <v>0</v>
      </c>
      <c r="E402" s="99">
        <f t="shared" si="26"/>
        <v>0</v>
      </c>
      <c r="F402" s="100" t="e">
        <f>VLOOKUP(A402,'RAW MATERIALS'!$B$4:$I$206,2,FALSE)</f>
        <v>#N/A</v>
      </c>
      <c r="G402" s="100" t="e">
        <f t="shared" si="27"/>
        <v>#N/A</v>
      </c>
      <c r="H402" s="101" t="e">
        <f>'RAW MATERIALS'!#REF!</f>
        <v>#REF!</v>
      </c>
      <c r="I402" s="101" t="e">
        <f t="shared" si="28"/>
        <v>#N/A</v>
      </c>
      <c r="J402" s="137" t="e">
        <f>VLOOKUP(A402,'RAW MATERIALS'!$B$4:$I$206,3,FALSE)*B402</f>
        <v>#N/A</v>
      </c>
    </row>
    <row r="403" spans="1:10" ht="15" hidden="1" customHeight="1">
      <c r="A403" s="97">
        <f>'RAW MATERIALS'!B145</f>
        <v>0</v>
      </c>
      <c r="B403" s="98" t="e">
        <f t="shared" si="25"/>
        <v>#N/A</v>
      </c>
      <c r="C403" s="99">
        <f>SUMPRODUCT(('Materials bought'!$A$4:$A$4121='Buy list'!A403)*('Materials bought'!$B$4:$B$4121))-SUMPRODUCT(('Materials used'!$A$4:$A$4296='Buy list'!A403)*('Materials used'!$B$4:$B$4296))</f>
        <v>0</v>
      </c>
      <c r="D403" s="99">
        <f>SUMPRODUCT((Orders!$A$4:$A$3960='Buy list'!$A403)*(Orders!$D$4:$D$3960))</f>
        <v>0</v>
      </c>
      <c r="E403" s="99">
        <f t="shared" si="26"/>
        <v>0</v>
      </c>
      <c r="F403" s="100" t="e">
        <f>VLOOKUP(A403,'RAW MATERIALS'!$B$4:$I$206,2,FALSE)</f>
        <v>#N/A</v>
      </c>
      <c r="G403" s="100" t="e">
        <f t="shared" si="27"/>
        <v>#N/A</v>
      </c>
      <c r="H403" s="101" t="e">
        <f>'RAW MATERIALS'!#REF!</f>
        <v>#REF!</v>
      </c>
      <c r="I403" s="101" t="e">
        <f t="shared" si="28"/>
        <v>#N/A</v>
      </c>
      <c r="J403" s="137" t="e">
        <f>VLOOKUP(A403,'RAW MATERIALS'!$B$4:$I$206,3,FALSE)*B403</f>
        <v>#N/A</v>
      </c>
    </row>
    <row r="404" spans="1:10" ht="15" hidden="1" customHeight="1">
      <c r="A404" s="97">
        <f>'RAW MATERIALS'!B146</f>
        <v>0</v>
      </c>
      <c r="B404" s="98" t="e">
        <f t="shared" si="25"/>
        <v>#N/A</v>
      </c>
      <c r="C404" s="99">
        <f>SUMPRODUCT(('Materials bought'!$A$4:$A$4121='Buy list'!A404)*('Materials bought'!$B$4:$B$4121))-SUMPRODUCT(('Materials used'!$A$4:$A$4296='Buy list'!A404)*('Materials used'!$B$4:$B$4296))</f>
        <v>0</v>
      </c>
      <c r="D404" s="99">
        <f>SUMPRODUCT((Orders!$A$4:$A$3960='Buy list'!$A404)*(Orders!$D$4:$D$3960))</f>
        <v>0</v>
      </c>
      <c r="E404" s="99">
        <f t="shared" si="26"/>
        <v>0</v>
      </c>
      <c r="F404" s="100" t="e">
        <f>VLOOKUP(A404,'RAW MATERIALS'!$B$4:$I$206,2,FALSE)</f>
        <v>#N/A</v>
      </c>
      <c r="G404" s="100" t="e">
        <f t="shared" si="27"/>
        <v>#N/A</v>
      </c>
      <c r="H404" s="101" t="e">
        <f>'RAW MATERIALS'!#REF!</f>
        <v>#REF!</v>
      </c>
      <c r="I404" s="101" t="e">
        <f t="shared" si="28"/>
        <v>#N/A</v>
      </c>
      <c r="J404" s="137" t="e">
        <f>VLOOKUP(A404,'RAW MATERIALS'!$B$4:$I$206,3,FALSE)*B404</f>
        <v>#N/A</v>
      </c>
    </row>
    <row r="405" spans="1:10" ht="15" hidden="1" customHeight="1">
      <c r="A405" s="97">
        <f>'RAW MATERIALS'!B147</f>
        <v>0</v>
      </c>
      <c r="B405" s="98" t="e">
        <f t="shared" si="25"/>
        <v>#N/A</v>
      </c>
      <c r="C405" s="99">
        <f>SUMPRODUCT(('Materials bought'!$A$4:$A$4121='Buy list'!A405)*('Materials bought'!$B$4:$B$4121))-SUMPRODUCT(('Materials used'!$A$4:$A$4296='Buy list'!A405)*('Materials used'!$B$4:$B$4296))</f>
        <v>0</v>
      </c>
      <c r="D405" s="99">
        <f>SUMPRODUCT((Orders!$A$4:$A$3960='Buy list'!$A405)*(Orders!$D$4:$D$3960))</f>
        <v>0</v>
      </c>
      <c r="E405" s="99">
        <f t="shared" si="26"/>
        <v>0</v>
      </c>
      <c r="F405" s="100" t="e">
        <f>VLOOKUP(A405,'RAW MATERIALS'!$B$4:$I$206,2,FALSE)</f>
        <v>#N/A</v>
      </c>
      <c r="G405" s="100" t="e">
        <f t="shared" si="27"/>
        <v>#N/A</v>
      </c>
      <c r="H405" s="101" t="e">
        <f>'RAW MATERIALS'!#REF!</f>
        <v>#REF!</v>
      </c>
      <c r="I405" s="101" t="e">
        <f t="shared" si="28"/>
        <v>#N/A</v>
      </c>
      <c r="J405" s="137" t="e">
        <f>VLOOKUP(A405,'RAW MATERIALS'!$B$4:$I$206,3,FALSE)*B405</f>
        <v>#N/A</v>
      </c>
    </row>
    <row r="406" spans="1:10" ht="15" hidden="1" customHeight="1">
      <c r="A406" s="97">
        <f>'RAW MATERIALS'!B148</f>
        <v>0</v>
      </c>
      <c r="B406" s="98" t="e">
        <f t="shared" si="25"/>
        <v>#N/A</v>
      </c>
      <c r="C406" s="99">
        <f>SUMPRODUCT(('Materials bought'!$A$4:$A$4121='Buy list'!A406)*('Materials bought'!$B$4:$B$4121))-SUMPRODUCT(('Materials used'!$A$4:$A$4296='Buy list'!A406)*('Materials used'!$B$4:$B$4296))</f>
        <v>0</v>
      </c>
      <c r="D406" s="99">
        <f>SUMPRODUCT((Orders!$A$4:$A$3960='Buy list'!$A406)*(Orders!$D$4:$D$3960))</f>
        <v>0</v>
      </c>
      <c r="E406" s="99">
        <f t="shared" si="26"/>
        <v>0</v>
      </c>
      <c r="F406" s="100" t="e">
        <f>VLOOKUP(A406,'RAW MATERIALS'!$B$4:$I$206,2,FALSE)</f>
        <v>#N/A</v>
      </c>
      <c r="G406" s="100" t="e">
        <f t="shared" si="27"/>
        <v>#N/A</v>
      </c>
      <c r="H406" s="101" t="e">
        <f>'RAW MATERIALS'!#REF!</f>
        <v>#REF!</v>
      </c>
      <c r="I406" s="101" t="e">
        <f t="shared" si="28"/>
        <v>#N/A</v>
      </c>
      <c r="J406" s="137" t="e">
        <f>VLOOKUP(A406,'RAW MATERIALS'!$B$4:$I$206,3,FALSE)*B406</f>
        <v>#N/A</v>
      </c>
    </row>
    <row r="407" spans="1:10" ht="15" hidden="1" customHeight="1">
      <c r="A407" s="97">
        <f>'RAW MATERIALS'!B149</f>
        <v>0</v>
      </c>
      <c r="B407" s="98" t="e">
        <f t="shared" si="25"/>
        <v>#N/A</v>
      </c>
      <c r="C407" s="99">
        <f>SUMPRODUCT(('Materials bought'!$A$4:$A$4121='Buy list'!A407)*('Materials bought'!$B$4:$B$4121))-SUMPRODUCT(('Materials used'!$A$4:$A$4296='Buy list'!A407)*('Materials used'!$B$4:$B$4296))</f>
        <v>0</v>
      </c>
      <c r="D407" s="99">
        <f>SUMPRODUCT((Orders!$A$4:$A$3960='Buy list'!$A407)*(Orders!$D$4:$D$3960))</f>
        <v>0</v>
      </c>
      <c r="E407" s="99">
        <f t="shared" si="26"/>
        <v>0</v>
      </c>
      <c r="F407" s="100" t="e">
        <f>VLOOKUP(A407,'RAW MATERIALS'!$B$4:$I$206,2,FALSE)</f>
        <v>#N/A</v>
      </c>
      <c r="G407" s="100" t="e">
        <f t="shared" si="27"/>
        <v>#N/A</v>
      </c>
      <c r="H407" s="101" t="e">
        <f>'RAW MATERIALS'!#REF!</f>
        <v>#REF!</v>
      </c>
      <c r="I407" s="101" t="e">
        <f t="shared" si="28"/>
        <v>#N/A</v>
      </c>
      <c r="J407" s="137" t="e">
        <f>VLOOKUP(A407,'RAW MATERIALS'!$B$4:$I$206,3,FALSE)*B407</f>
        <v>#N/A</v>
      </c>
    </row>
    <row r="408" spans="1:10" ht="15" hidden="1" customHeight="1">
      <c r="A408" s="97">
        <f>'RAW MATERIALS'!B150</f>
        <v>0</v>
      </c>
      <c r="B408" s="98" t="e">
        <f t="shared" si="25"/>
        <v>#N/A</v>
      </c>
      <c r="C408" s="99">
        <f>SUMPRODUCT(('Materials bought'!$A$4:$A$4121='Buy list'!A408)*('Materials bought'!$B$4:$B$4121))-SUMPRODUCT(('Materials used'!$A$4:$A$4296='Buy list'!A408)*('Materials used'!$B$4:$B$4296))</f>
        <v>0</v>
      </c>
      <c r="D408" s="99">
        <f>SUMPRODUCT((Orders!$A$4:$A$3960='Buy list'!$A408)*(Orders!$D$4:$D$3960))</f>
        <v>0</v>
      </c>
      <c r="E408" s="99">
        <f t="shared" si="26"/>
        <v>0</v>
      </c>
      <c r="F408" s="100" t="e">
        <f>VLOOKUP(A408,'RAW MATERIALS'!$B$4:$I$206,2,FALSE)</f>
        <v>#N/A</v>
      </c>
      <c r="G408" s="100" t="e">
        <f t="shared" si="27"/>
        <v>#N/A</v>
      </c>
      <c r="H408" s="101" t="e">
        <f>'RAW MATERIALS'!#REF!</f>
        <v>#REF!</v>
      </c>
      <c r="I408" s="101" t="e">
        <f t="shared" si="28"/>
        <v>#N/A</v>
      </c>
      <c r="J408" s="137" t="e">
        <f>VLOOKUP(A408,'RAW MATERIALS'!$B$4:$I$206,3,FALSE)*B408</f>
        <v>#N/A</v>
      </c>
    </row>
    <row r="409" spans="1:10" ht="15" hidden="1" customHeight="1">
      <c r="A409" s="97">
        <f>'RAW MATERIALS'!B151</f>
        <v>0</v>
      </c>
      <c r="B409" s="98" t="e">
        <f t="shared" si="25"/>
        <v>#N/A</v>
      </c>
      <c r="C409" s="99">
        <f>SUMPRODUCT(('Materials bought'!$A$4:$A$4121='Buy list'!A409)*('Materials bought'!$B$4:$B$4121))-SUMPRODUCT(('Materials used'!$A$4:$A$4296='Buy list'!A409)*('Materials used'!$B$4:$B$4296))</f>
        <v>0</v>
      </c>
      <c r="D409" s="99">
        <f>SUMPRODUCT((Orders!$A$4:$A$3960='Buy list'!$A409)*(Orders!$D$4:$D$3960))</f>
        <v>0</v>
      </c>
      <c r="E409" s="99">
        <f t="shared" si="26"/>
        <v>0</v>
      </c>
      <c r="F409" s="100" t="e">
        <f>VLOOKUP(A409,'RAW MATERIALS'!$B$4:$I$206,2,FALSE)</f>
        <v>#N/A</v>
      </c>
      <c r="G409" s="100" t="e">
        <f t="shared" si="27"/>
        <v>#N/A</v>
      </c>
      <c r="H409" s="101" t="e">
        <f>'RAW MATERIALS'!#REF!</f>
        <v>#REF!</v>
      </c>
      <c r="I409" s="101" t="e">
        <f t="shared" si="28"/>
        <v>#N/A</v>
      </c>
      <c r="J409" s="137" t="e">
        <f>VLOOKUP(A409,'RAW MATERIALS'!$B$4:$I$206,3,FALSE)*B409</f>
        <v>#N/A</v>
      </c>
    </row>
    <row r="410" spans="1:10" ht="15" hidden="1" customHeight="1">
      <c r="A410" s="97">
        <f>'RAW MATERIALS'!B152</f>
        <v>0</v>
      </c>
      <c r="B410" s="98" t="e">
        <f t="shared" si="25"/>
        <v>#N/A</v>
      </c>
      <c r="C410" s="99">
        <f>SUMPRODUCT(('Materials bought'!$A$4:$A$4121='Buy list'!A410)*('Materials bought'!$B$4:$B$4121))-SUMPRODUCT(('Materials used'!$A$4:$A$4296='Buy list'!A410)*('Materials used'!$B$4:$B$4296))</f>
        <v>0</v>
      </c>
      <c r="D410" s="99">
        <f>SUMPRODUCT((Orders!$A$4:$A$3960='Buy list'!$A410)*(Orders!$D$4:$D$3960))</f>
        <v>0</v>
      </c>
      <c r="E410" s="99">
        <f t="shared" si="26"/>
        <v>0</v>
      </c>
      <c r="F410" s="100" t="e">
        <f>VLOOKUP(A410,'RAW MATERIALS'!$B$4:$I$206,2,FALSE)</f>
        <v>#N/A</v>
      </c>
      <c r="G410" s="100" t="e">
        <f t="shared" si="27"/>
        <v>#N/A</v>
      </c>
      <c r="H410" s="101" t="e">
        <f>'RAW MATERIALS'!#REF!</f>
        <v>#REF!</v>
      </c>
      <c r="I410" s="101" t="e">
        <f t="shared" si="28"/>
        <v>#N/A</v>
      </c>
      <c r="J410" s="137" t="e">
        <f>VLOOKUP(A410,'RAW MATERIALS'!$B$4:$I$206,3,FALSE)*B410</f>
        <v>#N/A</v>
      </c>
    </row>
    <row r="411" spans="1:10" ht="15" hidden="1" customHeight="1">
      <c r="A411" s="97">
        <f>'RAW MATERIALS'!B153</f>
        <v>0</v>
      </c>
      <c r="B411" s="98" t="e">
        <f t="shared" si="25"/>
        <v>#N/A</v>
      </c>
      <c r="C411" s="99">
        <f>SUMPRODUCT(('Materials bought'!$A$4:$A$4121='Buy list'!A411)*('Materials bought'!$B$4:$B$4121))-SUMPRODUCT(('Materials used'!$A$4:$A$4296='Buy list'!A411)*('Materials used'!$B$4:$B$4296))</f>
        <v>0</v>
      </c>
      <c r="D411" s="99">
        <f>SUMPRODUCT((Orders!$A$4:$A$3960='Buy list'!$A411)*(Orders!$D$4:$D$3960))</f>
        <v>0</v>
      </c>
      <c r="E411" s="99">
        <f t="shared" si="26"/>
        <v>0</v>
      </c>
      <c r="F411" s="100" t="e">
        <f>VLOOKUP(A411,'RAW MATERIALS'!$B$4:$I$206,2,FALSE)</f>
        <v>#N/A</v>
      </c>
      <c r="G411" s="100" t="e">
        <f t="shared" si="27"/>
        <v>#N/A</v>
      </c>
      <c r="H411" s="101" t="e">
        <f>'RAW MATERIALS'!#REF!</f>
        <v>#REF!</v>
      </c>
      <c r="I411" s="101" t="e">
        <f t="shared" si="28"/>
        <v>#N/A</v>
      </c>
      <c r="J411" s="137" t="e">
        <f>VLOOKUP(A411,'RAW MATERIALS'!$B$4:$I$206,3,FALSE)*B411</f>
        <v>#N/A</v>
      </c>
    </row>
    <row r="412" spans="1:10" ht="15" hidden="1" customHeight="1">
      <c r="A412" s="97">
        <f>'RAW MATERIALS'!B154</f>
        <v>0</v>
      </c>
      <c r="B412" s="98" t="e">
        <f t="shared" si="25"/>
        <v>#N/A</v>
      </c>
      <c r="C412" s="99">
        <f>SUMPRODUCT(('Materials bought'!$A$4:$A$4121='Buy list'!A412)*('Materials bought'!$B$4:$B$4121))-SUMPRODUCT(('Materials used'!$A$4:$A$4296='Buy list'!A412)*('Materials used'!$B$4:$B$4296))</f>
        <v>0</v>
      </c>
      <c r="D412" s="99">
        <f>SUMPRODUCT((Orders!$A$4:$A$3960='Buy list'!$A412)*(Orders!$D$4:$D$3960))</f>
        <v>0</v>
      </c>
      <c r="E412" s="99">
        <f t="shared" si="26"/>
        <v>0</v>
      </c>
      <c r="F412" s="100" t="e">
        <f>VLOOKUP(A412,'RAW MATERIALS'!$B$4:$I$206,2,FALSE)</f>
        <v>#N/A</v>
      </c>
      <c r="G412" s="100" t="e">
        <f t="shared" si="27"/>
        <v>#N/A</v>
      </c>
      <c r="H412" s="101" t="e">
        <f>'RAW MATERIALS'!#REF!</f>
        <v>#REF!</v>
      </c>
      <c r="I412" s="101" t="e">
        <f t="shared" si="28"/>
        <v>#N/A</v>
      </c>
      <c r="J412" s="137" t="e">
        <f>VLOOKUP(A412,'RAW MATERIALS'!$B$4:$I$206,3,FALSE)*B412</f>
        <v>#N/A</v>
      </c>
    </row>
    <row r="413" spans="1:10" ht="15" hidden="1" customHeight="1">
      <c r="A413" s="97">
        <f>'RAW MATERIALS'!B155</f>
        <v>0</v>
      </c>
      <c r="B413" s="98" t="e">
        <f t="shared" si="25"/>
        <v>#N/A</v>
      </c>
      <c r="C413" s="99">
        <f>SUMPRODUCT(('Materials bought'!$A$4:$A$4121='Buy list'!A413)*('Materials bought'!$B$4:$B$4121))-SUMPRODUCT(('Materials used'!$A$4:$A$4296='Buy list'!A413)*('Materials used'!$B$4:$B$4296))</f>
        <v>0</v>
      </c>
      <c r="D413" s="99">
        <f>SUMPRODUCT((Orders!$A$4:$A$3960='Buy list'!$A413)*(Orders!$D$4:$D$3960))</f>
        <v>0</v>
      </c>
      <c r="E413" s="99">
        <f t="shared" si="26"/>
        <v>0</v>
      </c>
      <c r="F413" s="100" t="e">
        <f>VLOOKUP(A413,'RAW MATERIALS'!$B$4:$I$206,2,FALSE)</f>
        <v>#N/A</v>
      </c>
      <c r="G413" s="100" t="e">
        <f t="shared" si="27"/>
        <v>#N/A</v>
      </c>
      <c r="H413" s="101" t="e">
        <f>'RAW MATERIALS'!#REF!</f>
        <v>#REF!</v>
      </c>
      <c r="I413" s="101" t="e">
        <f t="shared" si="28"/>
        <v>#N/A</v>
      </c>
      <c r="J413" s="137" t="e">
        <f>VLOOKUP(A413,'RAW MATERIALS'!$B$4:$I$206,3,FALSE)*B413</f>
        <v>#N/A</v>
      </c>
    </row>
    <row r="414" spans="1:10" ht="15" hidden="1" customHeight="1">
      <c r="A414" s="97">
        <f>'RAW MATERIALS'!B156</f>
        <v>0</v>
      </c>
      <c r="B414" s="98" t="e">
        <f t="shared" si="25"/>
        <v>#N/A</v>
      </c>
      <c r="C414" s="99">
        <f>SUMPRODUCT(('Materials bought'!$A$4:$A$4121='Buy list'!A414)*('Materials bought'!$B$4:$B$4121))-SUMPRODUCT(('Materials used'!$A$4:$A$4296='Buy list'!A414)*('Materials used'!$B$4:$B$4296))</f>
        <v>0</v>
      </c>
      <c r="D414" s="99">
        <f>SUMPRODUCT((Orders!$A$4:$A$3960='Buy list'!$A414)*(Orders!$D$4:$D$3960))</f>
        <v>0</v>
      </c>
      <c r="E414" s="99">
        <f t="shared" si="26"/>
        <v>0</v>
      </c>
      <c r="F414" s="100" t="e">
        <f>VLOOKUP(A414,'RAW MATERIALS'!$B$4:$I$206,2,FALSE)</f>
        <v>#N/A</v>
      </c>
      <c r="G414" s="100" t="e">
        <f t="shared" si="27"/>
        <v>#N/A</v>
      </c>
      <c r="H414" s="101" t="e">
        <f>'RAW MATERIALS'!#REF!</f>
        <v>#REF!</v>
      </c>
      <c r="I414" s="101" t="e">
        <f t="shared" si="28"/>
        <v>#N/A</v>
      </c>
      <c r="J414" s="137" t="e">
        <f>VLOOKUP(A414,'RAW MATERIALS'!$B$4:$I$206,3,FALSE)*B414</f>
        <v>#N/A</v>
      </c>
    </row>
    <row r="415" spans="1:10" ht="15" hidden="1" customHeight="1">
      <c r="A415" s="97">
        <f>'RAW MATERIALS'!B157</f>
        <v>0</v>
      </c>
      <c r="B415" s="98" t="e">
        <f t="shared" si="25"/>
        <v>#N/A</v>
      </c>
      <c r="C415" s="99">
        <f>SUMPRODUCT(('Materials bought'!$A$4:$A$4121='Buy list'!A415)*('Materials bought'!$B$4:$B$4121))-SUMPRODUCT(('Materials used'!$A$4:$A$4296='Buy list'!A415)*('Materials used'!$B$4:$B$4296))</f>
        <v>0</v>
      </c>
      <c r="D415" s="99">
        <f>SUMPRODUCT((Orders!$A$4:$A$3960='Buy list'!$A415)*(Orders!$D$4:$D$3960))</f>
        <v>0</v>
      </c>
      <c r="E415" s="99">
        <f t="shared" si="26"/>
        <v>0</v>
      </c>
      <c r="F415" s="100" t="e">
        <f>VLOOKUP(A415,'RAW MATERIALS'!$B$4:$I$206,2,FALSE)</f>
        <v>#N/A</v>
      </c>
      <c r="G415" s="100" t="e">
        <f t="shared" si="27"/>
        <v>#N/A</v>
      </c>
      <c r="H415" s="101" t="e">
        <f>'RAW MATERIALS'!#REF!</f>
        <v>#REF!</v>
      </c>
      <c r="I415" s="101" t="e">
        <f t="shared" si="28"/>
        <v>#N/A</v>
      </c>
      <c r="J415" s="137" t="e">
        <f>VLOOKUP(A415,'RAW MATERIALS'!$B$4:$I$206,3,FALSE)*B415</f>
        <v>#N/A</v>
      </c>
    </row>
    <row r="416" spans="1:10" ht="15" hidden="1" customHeight="1">
      <c r="A416" s="97">
        <f>'RAW MATERIALS'!B158</f>
        <v>0</v>
      </c>
      <c r="B416" s="98" t="e">
        <f t="shared" si="25"/>
        <v>#N/A</v>
      </c>
      <c r="C416" s="99">
        <f>SUMPRODUCT(('Materials bought'!$A$4:$A$4121='Buy list'!A416)*('Materials bought'!$B$4:$B$4121))-SUMPRODUCT(('Materials used'!$A$4:$A$4296='Buy list'!A416)*('Materials used'!$B$4:$B$4296))</f>
        <v>0</v>
      </c>
      <c r="D416" s="99">
        <f>SUMPRODUCT((Orders!$A$4:$A$3960='Buy list'!$A416)*(Orders!$D$4:$D$3960))</f>
        <v>0</v>
      </c>
      <c r="E416" s="99">
        <f t="shared" si="26"/>
        <v>0</v>
      </c>
      <c r="F416" s="100" t="e">
        <f>VLOOKUP(A416,'RAW MATERIALS'!$B$4:$I$206,2,FALSE)</f>
        <v>#N/A</v>
      </c>
      <c r="G416" s="100" t="e">
        <f t="shared" si="27"/>
        <v>#N/A</v>
      </c>
      <c r="H416" s="101" t="e">
        <f>'RAW MATERIALS'!#REF!</f>
        <v>#REF!</v>
      </c>
      <c r="I416" s="101" t="e">
        <f t="shared" si="28"/>
        <v>#N/A</v>
      </c>
      <c r="J416" s="137" t="e">
        <f>VLOOKUP(A416,'RAW MATERIALS'!$B$4:$I$206,3,FALSE)*B416</f>
        <v>#N/A</v>
      </c>
    </row>
    <row r="417" spans="1:10" ht="15" hidden="1" customHeight="1">
      <c r="A417" s="97">
        <f>'RAW MATERIALS'!B159</f>
        <v>0</v>
      </c>
      <c r="B417" s="98" t="e">
        <f t="shared" si="25"/>
        <v>#N/A</v>
      </c>
      <c r="C417" s="99">
        <f>SUMPRODUCT(('Materials bought'!$A$4:$A$4121='Buy list'!A417)*('Materials bought'!$B$4:$B$4121))-SUMPRODUCT(('Materials used'!$A$4:$A$4296='Buy list'!A417)*('Materials used'!$B$4:$B$4296))</f>
        <v>0</v>
      </c>
      <c r="D417" s="99">
        <f>SUMPRODUCT((Orders!$A$4:$A$3960='Buy list'!$A417)*(Orders!$D$4:$D$3960))</f>
        <v>0</v>
      </c>
      <c r="E417" s="99">
        <f t="shared" si="26"/>
        <v>0</v>
      </c>
      <c r="F417" s="100" t="e">
        <f>VLOOKUP(A417,'RAW MATERIALS'!$B$4:$I$206,2,FALSE)</f>
        <v>#N/A</v>
      </c>
      <c r="G417" s="100" t="e">
        <f t="shared" si="27"/>
        <v>#N/A</v>
      </c>
      <c r="H417" s="101" t="e">
        <f>'RAW MATERIALS'!#REF!</f>
        <v>#REF!</v>
      </c>
      <c r="I417" s="101" t="e">
        <f t="shared" si="28"/>
        <v>#N/A</v>
      </c>
      <c r="J417" s="137" t="e">
        <f>VLOOKUP(A417,'RAW MATERIALS'!$B$4:$I$206,3,FALSE)*B417</f>
        <v>#N/A</v>
      </c>
    </row>
    <row r="418" spans="1:10" ht="15" hidden="1" customHeight="1">
      <c r="A418" s="97">
        <f>'RAW MATERIALS'!B160</f>
        <v>0</v>
      </c>
      <c r="B418" s="98" t="e">
        <f t="shared" si="25"/>
        <v>#N/A</v>
      </c>
      <c r="C418" s="99">
        <f>SUMPRODUCT(('Materials bought'!$A$4:$A$4121='Buy list'!A418)*('Materials bought'!$B$4:$B$4121))-SUMPRODUCT(('Materials used'!$A$4:$A$4296='Buy list'!A418)*('Materials used'!$B$4:$B$4296))</f>
        <v>0</v>
      </c>
      <c r="D418" s="99">
        <f>SUMPRODUCT((Orders!$A$4:$A$3960='Buy list'!$A418)*(Orders!$D$4:$D$3960))</f>
        <v>0</v>
      </c>
      <c r="E418" s="99">
        <f t="shared" si="26"/>
        <v>0</v>
      </c>
      <c r="F418" s="100" t="e">
        <f>VLOOKUP(A418,'RAW MATERIALS'!$B$4:$I$206,2,FALSE)</f>
        <v>#N/A</v>
      </c>
      <c r="G418" s="100" t="e">
        <f t="shared" si="27"/>
        <v>#N/A</v>
      </c>
      <c r="H418" s="101" t="e">
        <f>'RAW MATERIALS'!#REF!</f>
        <v>#REF!</v>
      </c>
      <c r="I418" s="101" t="e">
        <f t="shared" si="28"/>
        <v>#N/A</v>
      </c>
      <c r="J418" s="137" t="e">
        <f>VLOOKUP(A418,'RAW MATERIALS'!$B$4:$I$206,3,FALSE)*B418</f>
        <v>#N/A</v>
      </c>
    </row>
    <row r="419" spans="1:10" ht="15" hidden="1" customHeight="1">
      <c r="A419" s="97">
        <f>'RAW MATERIALS'!B161</f>
        <v>0</v>
      </c>
      <c r="B419" s="98" t="e">
        <f t="shared" si="25"/>
        <v>#N/A</v>
      </c>
      <c r="C419" s="99">
        <f>SUMPRODUCT(('Materials bought'!$A$4:$A$4121='Buy list'!A419)*('Materials bought'!$B$4:$B$4121))-SUMPRODUCT(('Materials used'!$A$4:$A$4296='Buy list'!A419)*('Materials used'!$B$4:$B$4296))</f>
        <v>0</v>
      </c>
      <c r="D419" s="99">
        <f>SUMPRODUCT((Orders!$A$4:$A$3960='Buy list'!$A419)*(Orders!$D$4:$D$3960))</f>
        <v>0</v>
      </c>
      <c r="E419" s="99">
        <f t="shared" si="26"/>
        <v>0</v>
      </c>
      <c r="F419" s="100" t="e">
        <f>VLOOKUP(A419,'RAW MATERIALS'!$B$4:$I$206,2,FALSE)</f>
        <v>#N/A</v>
      </c>
      <c r="G419" s="100" t="e">
        <f t="shared" si="27"/>
        <v>#N/A</v>
      </c>
      <c r="H419" s="101" t="e">
        <f>'RAW MATERIALS'!#REF!</f>
        <v>#REF!</v>
      </c>
      <c r="I419" s="101" t="e">
        <f t="shared" si="28"/>
        <v>#N/A</v>
      </c>
      <c r="J419" s="137" t="e">
        <f>VLOOKUP(A419,'RAW MATERIALS'!$B$4:$I$206,3,FALSE)*B419</f>
        <v>#N/A</v>
      </c>
    </row>
    <row r="420" spans="1:10" ht="15" hidden="1" customHeight="1">
      <c r="A420" s="97">
        <f>'RAW MATERIALS'!B162</f>
        <v>0</v>
      </c>
      <c r="B420" s="98" t="e">
        <f t="shared" si="25"/>
        <v>#N/A</v>
      </c>
      <c r="C420" s="99">
        <f>SUMPRODUCT(('Materials bought'!$A$4:$A$4121='Buy list'!A420)*('Materials bought'!$B$4:$B$4121))-SUMPRODUCT(('Materials used'!$A$4:$A$4296='Buy list'!A420)*('Materials used'!$B$4:$B$4296))</f>
        <v>0</v>
      </c>
      <c r="D420" s="99">
        <f>SUMPRODUCT((Orders!$A$4:$A$3960='Buy list'!$A420)*(Orders!$D$4:$D$3960))</f>
        <v>0</v>
      </c>
      <c r="E420" s="99">
        <f t="shared" si="26"/>
        <v>0</v>
      </c>
      <c r="F420" s="100" t="e">
        <f>VLOOKUP(A420,'RAW MATERIALS'!$B$4:$I$206,2,FALSE)</f>
        <v>#N/A</v>
      </c>
      <c r="G420" s="100" t="e">
        <f t="shared" si="27"/>
        <v>#N/A</v>
      </c>
      <c r="H420" s="101" t="e">
        <f>'RAW MATERIALS'!#REF!</f>
        <v>#REF!</v>
      </c>
      <c r="I420" s="101" t="e">
        <f t="shared" si="28"/>
        <v>#N/A</v>
      </c>
      <c r="J420" s="137" t="e">
        <f>VLOOKUP(A420,'RAW MATERIALS'!$B$4:$I$206,3,FALSE)*B420</f>
        <v>#N/A</v>
      </c>
    </row>
    <row r="421" spans="1:10" ht="15" hidden="1" customHeight="1">
      <c r="A421" s="97">
        <f>'RAW MATERIALS'!B163</f>
        <v>0</v>
      </c>
      <c r="B421" s="98" t="e">
        <f t="shared" si="25"/>
        <v>#N/A</v>
      </c>
      <c r="C421" s="99">
        <f>SUMPRODUCT(('Materials bought'!$A$4:$A$4121='Buy list'!A421)*('Materials bought'!$B$4:$B$4121))-SUMPRODUCT(('Materials used'!$A$4:$A$4296='Buy list'!A421)*('Materials used'!$B$4:$B$4296))</f>
        <v>0</v>
      </c>
      <c r="D421" s="99">
        <f>SUMPRODUCT((Orders!$A$4:$A$3960='Buy list'!$A421)*(Orders!$D$4:$D$3960))</f>
        <v>0</v>
      </c>
      <c r="E421" s="99">
        <f t="shared" si="26"/>
        <v>0</v>
      </c>
      <c r="F421" s="100" t="e">
        <f>VLOOKUP(A421,'RAW MATERIALS'!$B$4:$I$206,2,FALSE)</f>
        <v>#N/A</v>
      </c>
      <c r="G421" s="100" t="e">
        <f t="shared" si="27"/>
        <v>#N/A</v>
      </c>
      <c r="H421" s="101" t="e">
        <f>'RAW MATERIALS'!#REF!</f>
        <v>#REF!</v>
      </c>
      <c r="I421" s="101" t="e">
        <f t="shared" si="28"/>
        <v>#N/A</v>
      </c>
      <c r="J421" s="137" t="e">
        <f>VLOOKUP(A421,'RAW MATERIALS'!$B$4:$I$206,3,FALSE)*B421</f>
        <v>#N/A</v>
      </c>
    </row>
    <row r="422" spans="1:10" ht="15" hidden="1" customHeight="1">
      <c r="A422" s="97">
        <f>'RAW MATERIALS'!B164</f>
        <v>0</v>
      </c>
      <c r="B422" s="98" t="e">
        <f t="shared" si="25"/>
        <v>#N/A</v>
      </c>
      <c r="C422" s="99">
        <f>SUMPRODUCT(('Materials bought'!$A$4:$A$4121='Buy list'!A422)*('Materials bought'!$B$4:$B$4121))-SUMPRODUCT(('Materials used'!$A$4:$A$4296='Buy list'!A422)*('Materials used'!$B$4:$B$4296))</f>
        <v>0</v>
      </c>
      <c r="D422" s="99">
        <f>SUMPRODUCT((Orders!$A$4:$A$3960='Buy list'!$A422)*(Orders!$D$4:$D$3960))</f>
        <v>0</v>
      </c>
      <c r="E422" s="99">
        <f t="shared" si="26"/>
        <v>0</v>
      </c>
      <c r="F422" s="100" t="e">
        <f>VLOOKUP(A422,'RAW MATERIALS'!$B$4:$I$206,2,FALSE)</f>
        <v>#N/A</v>
      </c>
      <c r="G422" s="100" t="e">
        <f t="shared" si="27"/>
        <v>#N/A</v>
      </c>
      <c r="H422" s="101" t="e">
        <f>'RAW MATERIALS'!#REF!</f>
        <v>#REF!</v>
      </c>
      <c r="I422" s="101" t="e">
        <f t="shared" si="28"/>
        <v>#N/A</v>
      </c>
      <c r="J422" s="137" t="e">
        <f>VLOOKUP(A422,'RAW MATERIALS'!$B$4:$I$206,3,FALSE)*B422</f>
        <v>#N/A</v>
      </c>
    </row>
    <row r="423" spans="1:10" ht="15" hidden="1" customHeight="1">
      <c r="A423" s="97">
        <f>'RAW MATERIALS'!B165</f>
        <v>0</v>
      </c>
      <c r="B423" s="98" t="e">
        <f t="shared" si="25"/>
        <v>#N/A</v>
      </c>
      <c r="C423" s="99">
        <f>SUMPRODUCT(('Materials bought'!$A$4:$A$4121='Buy list'!A423)*('Materials bought'!$B$4:$B$4121))-SUMPRODUCT(('Materials used'!$A$4:$A$4296='Buy list'!A423)*('Materials used'!$B$4:$B$4296))</f>
        <v>0</v>
      </c>
      <c r="D423" s="99">
        <f>SUMPRODUCT((Orders!$A$4:$A$3960='Buy list'!$A423)*(Orders!$D$4:$D$3960))</f>
        <v>0</v>
      </c>
      <c r="E423" s="99">
        <f t="shared" si="26"/>
        <v>0</v>
      </c>
      <c r="F423" s="100" t="e">
        <f>VLOOKUP(A423,'RAW MATERIALS'!$B$4:$I$206,2,FALSE)</f>
        <v>#N/A</v>
      </c>
      <c r="G423" s="100" t="e">
        <f t="shared" si="27"/>
        <v>#N/A</v>
      </c>
      <c r="H423" s="101" t="e">
        <f>'RAW MATERIALS'!#REF!</f>
        <v>#REF!</v>
      </c>
      <c r="I423" s="101" t="e">
        <f t="shared" si="28"/>
        <v>#N/A</v>
      </c>
      <c r="J423" s="137" t="e">
        <f>VLOOKUP(A423,'RAW MATERIALS'!$B$4:$I$206,3,FALSE)*B423</f>
        <v>#N/A</v>
      </c>
    </row>
    <row r="424" spans="1:10" ht="15" hidden="1" customHeight="1">
      <c r="A424" s="97">
        <f>'RAW MATERIALS'!B166</f>
        <v>0</v>
      </c>
      <c r="B424" s="98" t="e">
        <f t="shared" si="25"/>
        <v>#N/A</v>
      </c>
      <c r="C424" s="99">
        <f>SUMPRODUCT(('Materials bought'!$A$4:$A$4121='Buy list'!A424)*('Materials bought'!$B$4:$B$4121))-SUMPRODUCT(('Materials used'!$A$4:$A$4296='Buy list'!A424)*('Materials used'!$B$4:$B$4296))</f>
        <v>0</v>
      </c>
      <c r="D424" s="99">
        <f>SUMPRODUCT((Orders!$A$4:$A$3960='Buy list'!$A424)*(Orders!$D$4:$D$3960))</f>
        <v>0</v>
      </c>
      <c r="E424" s="99">
        <f t="shared" si="26"/>
        <v>0</v>
      </c>
      <c r="F424" s="100" t="e">
        <f>VLOOKUP(A424,'RAW MATERIALS'!$B$4:$I$206,2,FALSE)</f>
        <v>#N/A</v>
      </c>
      <c r="G424" s="100" t="e">
        <f t="shared" si="27"/>
        <v>#N/A</v>
      </c>
      <c r="H424" s="101" t="e">
        <f>'RAW MATERIALS'!#REF!</f>
        <v>#REF!</v>
      </c>
      <c r="I424" s="101" t="e">
        <f t="shared" si="28"/>
        <v>#N/A</v>
      </c>
      <c r="J424" s="137" t="e">
        <f>VLOOKUP(A424,'RAW MATERIALS'!$B$4:$I$206,3,FALSE)*B424</f>
        <v>#N/A</v>
      </c>
    </row>
    <row r="425" spans="1:10" ht="15" hidden="1" customHeight="1">
      <c r="A425" s="97">
        <f>'RAW MATERIALS'!B167</f>
        <v>0</v>
      </c>
      <c r="B425" s="98" t="e">
        <f t="shared" si="25"/>
        <v>#N/A</v>
      </c>
      <c r="C425" s="99">
        <f>SUMPRODUCT(('Materials bought'!$A$4:$A$4121='Buy list'!A425)*('Materials bought'!$B$4:$B$4121))-SUMPRODUCT(('Materials used'!$A$4:$A$4296='Buy list'!A425)*('Materials used'!$B$4:$B$4296))</f>
        <v>0</v>
      </c>
      <c r="D425" s="99">
        <f>SUMPRODUCT((Orders!$A$4:$A$3960='Buy list'!$A425)*(Orders!$D$4:$D$3960))</f>
        <v>0</v>
      </c>
      <c r="E425" s="99">
        <f t="shared" si="26"/>
        <v>0</v>
      </c>
      <c r="F425" s="100" t="e">
        <f>VLOOKUP(A425,'RAW MATERIALS'!$B$4:$I$206,2,FALSE)</f>
        <v>#N/A</v>
      </c>
      <c r="G425" s="100" t="e">
        <f t="shared" si="27"/>
        <v>#N/A</v>
      </c>
      <c r="H425" s="101" t="e">
        <f>'RAW MATERIALS'!#REF!</f>
        <v>#REF!</v>
      </c>
      <c r="I425" s="101" t="e">
        <f t="shared" si="28"/>
        <v>#N/A</v>
      </c>
      <c r="J425" s="137" t="e">
        <f>VLOOKUP(A425,'RAW MATERIALS'!$B$4:$I$206,3,FALSE)*B425</f>
        <v>#N/A</v>
      </c>
    </row>
    <row r="426" spans="1:10" ht="15" hidden="1" customHeight="1">
      <c r="A426" s="97">
        <f>'RAW MATERIALS'!B168</f>
        <v>0</v>
      </c>
      <c r="B426" s="98" t="e">
        <f t="shared" si="25"/>
        <v>#N/A</v>
      </c>
      <c r="C426" s="99">
        <f>SUMPRODUCT(('Materials bought'!$A$4:$A$4121='Buy list'!A426)*('Materials bought'!$B$4:$B$4121))-SUMPRODUCT(('Materials used'!$A$4:$A$4296='Buy list'!A426)*('Materials used'!$B$4:$B$4296))</f>
        <v>0</v>
      </c>
      <c r="D426" s="99">
        <f>SUMPRODUCT((Orders!$A$4:$A$3960='Buy list'!$A426)*(Orders!$D$4:$D$3960))</f>
        <v>0</v>
      </c>
      <c r="E426" s="99">
        <f t="shared" si="26"/>
        <v>0</v>
      </c>
      <c r="F426" s="100" t="e">
        <f>VLOOKUP(A426,'RAW MATERIALS'!$B$4:$I$206,2,FALSE)</f>
        <v>#N/A</v>
      </c>
      <c r="G426" s="100" t="e">
        <f t="shared" si="27"/>
        <v>#N/A</v>
      </c>
      <c r="H426" s="101" t="e">
        <f>'RAW MATERIALS'!#REF!</f>
        <v>#REF!</v>
      </c>
      <c r="I426" s="101" t="e">
        <f t="shared" si="28"/>
        <v>#N/A</v>
      </c>
      <c r="J426" s="137" t="e">
        <f>VLOOKUP(A426,'RAW MATERIALS'!$B$4:$I$206,3,FALSE)*B426</f>
        <v>#N/A</v>
      </c>
    </row>
    <row r="427" spans="1:10" ht="15" hidden="1" customHeight="1">
      <c r="A427" s="97">
        <f>'RAW MATERIALS'!B169</f>
        <v>0</v>
      </c>
      <c r="B427" s="98" t="e">
        <f t="shared" si="25"/>
        <v>#N/A</v>
      </c>
      <c r="C427" s="99">
        <f>SUMPRODUCT(('Materials bought'!$A$4:$A$4121='Buy list'!A427)*('Materials bought'!$B$4:$B$4121))-SUMPRODUCT(('Materials used'!$A$4:$A$4296='Buy list'!A427)*('Materials used'!$B$4:$B$4296))</f>
        <v>0</v>
      </c>
      <c r="D427" s="99">
        <f>SUMPRODUCT((Orders!$A$4:$A$3960='Buy list'!$A427)*(Orders!$D$4:$D$3960))</f>
        <v>0</v>
      </c>
      <c r="E427" s="99">
        <f t="shared" si="26"/>
        <v>0</v>
      </c>
      <c r="F427" s="100" t="e">
        <f>VLOOKUP(A427,'RAW MATERIALS'!$B$4:$I$206,2,FALSE)</f>
        <v>#N/A</v>
      </c>
      <c r="G427" s="100" t="e">
        <f t="shared" si="27"/>
        <v>#N/A</v>
      </c>
      <c r="H427" s="101" t="e">
        <f>'RAW MATERIALS'!#REF!</f>
        <v>#REF!</v>
      </c>
      <c r="I427" s="101" t="e">
        <f t="shared" si="28"/>
        <v>#N/A</v>
      </c>
      <c r="J427" s="137" t="e">
        <f>VLOOKUP(A427,'RAW MATERIALS'!$B$4:$I$206,3,FALSE)*B427</f>
        <v>#N/A</v>
      </c>
    </row>
    <row r="428" spans="1:10" ht="15" hidden="1" customHeight="1">
      <c r="A428" s="97">
        <f>'RAW MATERIALS'!B170</f>
        <v>0</v>
      </c>
      <c r="B428" s="98" t="e">
        <f t="shared" si="25"/>
        <v>#N/A</v>
      </c>
      <c r="C428" s="99">
        <f>SUMPRODUCT(('Materials bought'!$A$4:$A$4121='Buy list'!A428)*('Materials bought'!$B$4:$B$4121))-SUMPRODUCT(('Materials used'!$A$4:$A$4296='Buy list'!A428)*('Materials used'!$B$4:$B$4296))</f>
        <v>0</v>
      </c>
      <c r="D428" s="99">
        <f>SUMPRODUCT((Orders!$A$4:$A$3960='Buy list'!$A428)*(Orders!$D$4:$D$3960))</f>
        <v>0</v>
      </c>
      <c r="E428" s="99">
        <f t="shared" si="26"/>
        <v>0</v>
      </c>
      <c r="F428" s="100" t="e">
        <f>VLOOKUP(A428,'RAW MATERIALS'!$B$4:$I$206,2,FALSE)</f>
        <v>#N/A</v>
      </c>
      <c r="G428" s="100" t="e">
        <f t="shared" si="27"/>
        <v>#N/A</v>
      </c>
      <c r="H428" s="101" t="e">
        <f>'RAW MATERIALS'!#REF!</f>
        <v>#REF!</v>
      </c>
      <c r="I428" s="101" t="e">
        <f t="shared" si="28"/>
        <v>#N/A</v>
      </c>
      <c r="J428" s="137" t="e">
        <f>VLOOKUP(A428,'RAW MATERIALS'!$B$4:$I$206,3,FALSE)*B428</f>
        <v>#N/A</v>
      </c>
    </row>
    <row r="429" spans="1:10" ht="15" hidden="1" customHeight="1">
      <c r="A429" s="97">
        <f>'RAW MATERIALS'!B171</f>
        <v>0</v>
      </c>
      <c r="B429" s="98" t="e">
        <f t="shared" si="25"/>
        <v>#N/A</v>
      </c>
      <c r="C429" s="99">
        <f>SUMPRODUCT(('Materials bought'!$A$4:$A$4121='Buy list'!A429)*('Materials bought'!$B$4:$B$4121))-SUMPRODUCT(('Materials used'!$A$4:$A$4296='Buy list'!A429)*('Materials used'!$B$4:$B$4296))</f>
        <v>0</v>
      </c>
      <c r="D429" s="99">
        <f>SUMPRODUCT((Orders!$A$4:$A$3960='Buy list'!$A429)*(Orders!$D$4:$D$3960))</f>
        <v>0</v>
      </c>
      <c r="E429" s="99">
        <f t="shared" si="26"/>
        <v>0</v>
      </c>
      <c r="F429" s="100" t="e">
        <f>VLOOKUP(A429,'RAW MATERIALS'!$B$4:$I$206,2,FALSE)</f>
        <v>#N/A</v>
      </c>
      <c r="G429" s="100" t="e">
        <f t="shared" si="27"/>
        <v>#N/A</v>
      </c>
      <c r="H429" s="101" t="e">
        <f>'RAW MATERIALS'!#REF!</f>
        <v>#REF!</v>
      </c>
      <c r="I429" s="101" t="e">
        <f t="shared" si="28"/>
        <v>#N/A</v>
      </c>
      <c r="J429" s="137" t="e">
        <f>VLOOKUP(A429,'RAW MATERIALS'!$B$4:$I$206,3,FALSE)*B429</f>
        <v>#N/A</v>
      </c>
    </row>
    <row r="430" spans="1:10" ht="15" hidden="1" customHeight="1">
      <c r="A430" s="97">
        <f>'RAW MATERIALS'!B172</f>
        <v>0</v>
      </c>
      <c r="B430" s="98" t="e">
        <f t="shared" si="25"/>
        <v>#N/A</v>
      </c>
      <c r="C430" s="99">
        <f>SUMPRODUCT(('Materials bought'!$A$4:$A$4121='Buy list'!A430)*('Materials bought'!$B$4:$B$4121))-SUMPRODUCT(('Materials used'!$A$4:$A$4296='Buy list'!A430)*('Materials used'!$B$4:$B$4296))</f>
        <v>0</v>
      </c>
      <c r="D430" s="99">
        <f>SUMPRODUCT((Orders!$A$4:$A$3960='Buy list'!$A430)*(Orders!$D$4:$D$3960))</f>
        <v>0</v>
      </c>
      <c r="E430" s="99">
        <f t="shared" si="26"/>
        <v>0</v>
      </c>
      <c r="F430" s="100" t="e">
        <f>VLOOKUP(A430,'RAW MATERIALS'!$B$4:$I$206,2,FALSE)</f>
        <v>#N/A</v>
      </c>
      <c r="G430" s="100" t="e">
        <f t="shared" si="27"/>
        <v>#N/A</v>
      </c>
      <c r="H430" s="101" t="e">
        <f>'RAW MATERIALS'!#REF!</f>
        <v>#REF!</v>
      </c>
      <c r="I430" s="101" t="e">
        <f t="shared" si="28"/>
        <v>#N/A</v>
      </c>
      <c r="J430" s="137" t="e">
        <f>VLOOKUP(A430,'RAW MATERIALS'!$B$4:$I$206,3,FALSE)*B430</f>
        <v>#N/A</v>
      </c>
    </row>
    <row r="431" spans="1:10" ht="15" hidden="1" customHeight="1">
      <c r="A431" s="97">
        <f>'RAW MATERIALS'!B173</f>
        <v>0</v>
      </c>
      <c r="B431" s="98" t="e">
        <f t="shared" si="25"/>
        <v>#N/A</v>
      </c>
      <c r="C431" s="99">
        <f>SUMPRODUCT(('Materials bought'!$A$4:$A$4121='Buy list'!A431)*('Materials bought'!$B$4:$B$4121))-SUMPRODUCT(('Materials used'!$A$4:$A$4296='Buy list'!A431)*('Materials used'!$B$4:$B$4296))</f>
        <v>0</v>
      </c>
      <c r="D431" s="99">
        <f>SUMPRODUCT((Orders!$A$4:$A$3960='Buy list'!$A431)*(Orders!$D$4:$D$3960))</f>
        <v>0</v>
      </c>
      <c r="E431" s="99">
        <f t="shared" si="26"/>
        <v>0</v>
      </c>
      <c r="F431" s="100" t="e">
        <f>VLOOKUP(A431,'RAW MATERIALS'!$B$4:$I$206,2,FALSE)</f>
        <v>#N/A</v>
      </c>
      <c r="G431" s="100" t="e">
        <f t="shared" si="27"/>
        <v>#N/A</v>
      </c>
      <c r="H431" s="101" t="e">
        <f>'RAW MATERIALS'!#REF!</f>
        <v>#REF!</v>
      </c>
      <c r="I431" s="101" t="e">
        <f t="shared" si="28"/>
        <v>#N/A</v>
      </c>
      <c r="J431" s="137" t="e">
        <f>VLOOKUP(A431,'RAW MATERIALS'!$B$4:$I$206,3,FALSE)*B431</f>
        <v>#N/A</v>
      </c>
    </row>
    <row r="432" spans="1:10" ht="15" hidden="1" customHeight="1">
      <c r="A432" s="97">
        <f>'RAW MATERIALS'!B174</f>
        <v>0</v>
      </c>
      <c r="B432" s="98" t="e">
        <f t="shared" si="25"/>
        <v>#N/A</v>
      </c>
      <c r="C432" s="99">
        <f>SUMPRODUCT(('Materials bought'!$A$4:$A$4121='Buy list'!A432)*('Materials bought'!$B$4:$B$4121))-SUMPRODUCT(('Materials used'!$A$4:$A$4296='Buy list'!A432)*('Materials used'!$B$4:$B$4296))</f>
        <v>0</v>
      </c>
      <c r="D432" s="99">
        <f>SUMPRODUCT((Orders!$A$4:$A$3960='Buy list'!$A432)*(Orders!$D$4:$D$3960))</f>
        <v>0</v>
      </c>
      <c r="E432" s="99">
        <f t="shared" si="26"/>
        <v>0</v>
      </c>
      <c r="F432" s="100" t="e">
        <f>VLOOKUP(A432,'RAW MATERIALS'!$B$4:$I$206,2,FALSE)</f>
        <v>#N/A</v>
      </c>
      <c r="G432" s="100" t="e">
        <f t="shared" si="27"/>
        <v>#N/A</v>
      </c>
      <c r="H432" s="101" t="e">
        <f>'RAW MATERIALS'!#REF!</f>
        <v>#REF!</v>
      </c>
      <c r="I432" s="101" t="e">
        <f t="shared" si="28"/>
        <v>#N/A</v>
      </c>
      <c r="J432" s="137" t="e">
        <f>VLOOKUP(A432,'RAW MATERIALS'!$B$4:$I$206,3,FALSE)*B432</f>
        <v>#N/A</v>
      </c>
    </row>
    <row r="433" spans="1:10" ht="15" hidden="1" customHeight="1">
      <c r="A433" s="97">
        <f>'RAW MATERIALS'!B175</f>
        <v>0</v>
      </c>
      <c r="B433" s="98" t="e">
        <f t="shared" si="25"/>
        <v>#N/A</v>
      </c>
      <c r="C433" s="99">
        <f>SUMPRODUCT(('Materials bought'!$A$4:$A$4121='Buy list'!A433)*('Materials bought'!$B$4:$B$4121))-SUMPRODUCT(('Materials used'!$A$4:$A$4296='Buy list'!A433)*('Materials used'!$B$4:$B$4296))</f>
        <v>0</v>
      </c>
      <c r="D433" s="99">
        <f>SUMPRODUCT((Orders!$A$4:$A$3960='Buy list'!$A433)*(Orders!$D$4:$D$3960))</f>
        <v>0</v>
      </c>
      <c r="E433" s="99">
        <f t="shared" si="26"/>
        <v>0</v>
      </c>
      <c r="F433" s="100" t="e">
        <f>VLOOKUP(A433,'RAW MATERIALS'!$B$4:$I$206,2,FALSE)</f>
        <v>#N/A</v>
      </c>
      <c r="G433" s="100" t="e">
        <f t="shared" si="27"/>
        <v>#N/A</v>
      </c>
      <c r="H433" s="101" t="e">
        <f>'RAW MATERIALS'!#REF!</f>
        <v>#REF!</v>
      </c>
      <c r="I433" s="101" t="e">
        <f t="shared" si="28"/>
        <v>#N/A</v>
      </c>
      <c r="J433" s="137" t="e">
        <f>VLOOKUP(A433,'RAW MATERIALS'!$B$4:$I$206,3,FALSE)*B433</f>
        <v>#N/A</v>
      </c>
    </row>
    <row r="434" spans="1:10" ht="15" hidden="1" customHeight="1">
      <c r="A434" s="97">
        <f>'RAW MATERIALS'!B176</f>
        <v>0</v>
      </c>
      <c r="B434" s="98" t="e">
        <f t="shared" si="25"/>
        <v>#N/A</v>
      </c>
      <c r="C434" s="99">
        <f>SUMPRODUCT(('Materials bought'!$A$4:$A$4121='Buy list'!A434)*('Materials bought'!$B$4:$B$4121))-SUMPRODUCT(('Materials used'!$A$4:$A$4296='Buy list'!A434)*('Materials used'!$B$4:$B$4296))</f>
        <v>0</v>
      </c>
      <c r="D434" s="99">
        <f>SUMPRODUCT((Orders!$A$4:$A$3960='Buy list'!$A434)*(Orders!$D$4:$D$3960))</f>
        <v>0</v>
      </c>
      <c r="E434" s="99">
        <f t="shared" si="26"/>
        <v>0</v>
      </c>
      <c r="F434" s="100" t="e">
        <f>VLOOKUP(A434,'RAW MATERIALS'!$B$4:$I$206,2,FALSE)</f>
        <v>#N/A</v>
      </c>
      <c r="G434" s="100" t="e">
        <f t="shared" si="27"/>
        <v>#N/A</v>
      </c>
      <c r="H434" s="101" t="e">
        <f>'RAW MATERIALS'!#REF!</f>
        <v>#REF!</v>
      </c>
      <c r="I434" s="101" t="e">
        <f t="shared" si="28"/>
        <v>#N/A</v>
      </c>
      <c r="J434" s="137" t="e">
        <f>VLOOKUP(A434,'RAW MATERIALS'!$B$4:$I$206,3,FALSE)*B434</f>
        <v>#N/A</v>
      </c>
    </row>
    <row r="435" spans="1:10" ht="15" hidden="1" customHeight="1">
      <c r="A435" s="97">
        <f>'RAW MATERIALS'!B177</f>
        <v>0</v>
      </c>
      <c r="B435" s="98" t="e">
        <f t="shared" si="25"/>
        <v>#N/A</v>
      </c>
      <c r="C435" s="99">
        <f>SUMPRODUCT(('Materials bought'!$A$4:$A$4121='Buy list'!A435)*('Materials bought'!$B$4:$B$4121))-SUMPRODUCT(('Materials used'!$A$4:$A$4296='Buy list'!A435)*('Materials used'!$B$4:$B$4296))</f>
        <v>0</v>
      </c>
      <c r="D435" s="99">
        <f>SUMPRODUCT((Orders!$A$4:$A$3960='Buy list'!$A435)*(Orders!$D$4:$D$3960))</f>
        <v>0</v>
      </c>
      <c r="E435" s="99">
        <f t="shared" si="26"/>
        <v>0</v>
      </c>
      <c r="F435" s="100" t="e">
        <f>VLOOKUP(A435,'RAW MATERIALS'!$B$4:$I$206,2,FALSE)</f>
        <v>#N/A</v>
      </c>
      <c r="G435" s="100" t="e">
        <f t="shared" si="27"/>
        <v>#N/A</v>
      </c>
      <c r="H435" s="101" t="e">
        <f>'RAW MATERIALS'!#REF!</f>
        <v>#REF!</v>
      </c>
      <c r="I435" s="101" t="e">
        <f t="shared" si="28"/>
        <v>#N/A</v>
      </c>
      <c r="J435" s="137" t="e">
        <f>VLOOKUP(A435,'RAW MATERIALS'!$B$4:$I$206,3,FALSE)*B435</f>
        <v>#N/A</v>
      </c>
    </row>
    <row r="436" spans="1:10" ht="15" hidden="1" customHeight="1">
      <c r="A436" s="97">
        <f>'RAW MATERIALS'!B178</f>
        <v>0</v>
      </c>
      <c r="B436" s="98" t="e">
        <f t="shared" si="25"/>
        <v>#N/A</v>
      </c>
      <c r="C436" s="99">
        <f>SUMPRODUCT(('Materials bought'!$A$4:$A$4121='Buy list'!A436)*('Materials bought'!$B$4:$B$4121))-SUMPRODUCT(('Materials used'!$A$4:$A$4296='Buy list'!A436)*('Materials used'!$B$4:$B$4296))</f>
        <v>0</v>
      </c>
      <c r="D436" s="99">
        <f>SUMPRODUCT((Orders!$A$4:$A$3960='Buy list'!$A436)*(Orders!$D$4:$D$3960))</f>
        <v>0</v>
      </c>
      <c r="E436" s="99">
        <f t="shared" si="26"/>
        <v>0</v>
      </c>
      <c r="F436" s="100" t="e">
        <f>VLOOKUP(A436,'RAW MATERIALS'!$B$4:$I$206,2,FALSE)</f>
        <v>#N/A</v>
      </c>
      <c r="G436" s="100" t="e">
        <f t="shared" si="27"/>
        <v>#N/A</v>
      </c>
      <c r="H436" s="101" t="e">
        <f>'RAW MATERIALS'!#REF!</f>
        <v>#REF!</v>
      </c>
      <c r="I436" s="101" t="e">
        <f t="shared" si="28"/>
        <v>#N/A</v>
      </c>
      <c r="J436" s="137" t="e">
        <f>VLOOKUP(A436,'RAW MATERIALS'!$B$4:$I$206,3,FALSE)*B436</f>
        <v>#N/A</v>
      </c>
    </row>
    <row r="437" spans="1:10" ht="15" hidden="1" customHeight="1">
      <c r="A437" s="97">
        <f>'RAW MATERIALS'!B179</f>
        <v>0</v>
      </c>
      <c r="B437" s="98" t="e">
        <f t="shared" si="25"/>
        <v>#N/A</v>
      </c>
      <c r="C437" s="99">
        <f>SUMPRODUCT(('Materials bought'!$A$4:$A$4121='Buy list'!A437)*('Materials bought'!$B$4:$B$4121))-SUMPRODUCT(('Materials used'!$A$4:$A$4296='Buy list'!A437)*('Materials used'!$B$4:$B$4296))</f>
        <v>0</v>
      </c>
      <c r="D437" s="99">
        <f>SUMPRODUCT((Orders!$A$4:$A$3960='Buy list'!$A437)*(Orders!$D$4:$D$3960))</f>
        <v>0</v>
      </c>
      <c r="E437" s="99">
        <f t="shared" si="26"/>
        <v>0</v>
      </c>
      <c r="F437" s="100" t="e">
        <f>VLOOKUP(A437,'RAW MATERIALS'!$B$4:$I$206,2,FALSE)</f>
        <v>#N/A</v>
      </c>
      <c r="G437" s="100" t="e">
        <f t="shared" si="27"/>
        <v>#N/A</v>
      </c>
      <c r="H437" s="101" t="e">
        <f>'RAW MATERIALS'!#REF!</f>
        <v>#REF!</v>
      </c>
      <c r="I437" s="101" t="e">
        <f t="shared" si="28"/>
        <v>#N/A</v>
      </c>
      <c r="J437" s="137" t="e">
        <f>VLOOKUP(A437,'RAW MATERIALS'!$B$4:$I$206,3,FALSE)*B437</f>
        <v>#N/A</v>
      </c>
    </row>
    <row r="438" spans="1:10" ht="15" hidden="1" customHeight="1">
      <c r="A438" s="97">
        <f>'RAW MATERIALS'!B180</f>
        <v>0</v>
      </c>
      <c r="B438" s="98" t="e">
        <f t="shared" si="25"/>
        <v>#N/A</v>
      </c>
      <c r="C438" s="99">
        <f>SUMPRODUCT(('Materials bought'!$A$4:$A$4121='Buy list'!A438)*('Materials bought'!$B$4:$B$4121))-SUMPRODUCT(('Materials used'!$A$4:$A$4296='Buy list'!A438)*('Materials used'!$B$4:$B$4296))</f>
        <v>0</v>
      </c>
      <c r="D438" s="99">
        <f>SUMPRODUCT((Orders!$A$4:$A$3960='Buy list'!$A438)*(Orders!$D$4:$D$3960))</f>
        <v>0</v>
      </c>
      <c r="E438" s="99">
        <f t="shared" si="26"/>
        <v>0</v>
      </c>
      <c r="F438" s="100" t="e">
        <f>VLOOKUP(A438,'RAW MATERIALS'!$B$4:$I$206,2,FALSE)</f>
        <v>#N/A</v>
      </c>
      <c r="G438" s="100" t="e">
        <f t="shared" si="27"/>
        <v>#N/A</v>
      </c>
      <c r="H438" s="101" t="e">
        <f>'RAW MATERIALS'!#REF!</f>
        <v>#REF!</v>
      </c>
      <c r="I438" s="101" t="e">
        <f t="shared" si="28"/>
        <v>#N/A</v>
      </c>
      <c r="J438" s="137" t="e">
        <f>VLOOKUP(A438,'RAW MATERIALS'!$B$4:$I$206,3,FALSE)*B438</f>
        <v>#N/A</v>
      </c>
    </row>
    <row r="439" spans="1:10" ht="15" hidden="1" customHeight="1">
      <c r="A439" s="97">
        <f>'RAW MATERIALS'!B181</f>
        <v>0</v>
      </c>
      <c r="B439" s="98" t="e">
        <f t="shared" si="25"/>
        <v>#N/A</v>
      </c>
      <c r="C439" s="99">
        <f>SUMPRODUCT(('Materials bought'!$A$4:$A$4121='Buy list'!A439)*('Materials bought'!$B$4:$B$4121))-SUMPRODUCT(('Materials used'!$A$4:$A$4296='Buy list'!A439)*('Materials used'!$B$4:$B$4296))</f>
        <v>0</v>
      </c>
      <c r="D439" s="99">
        <f>SUMPRODUCT((Orders!$A$4:$A$3960='Buy list'!$A439)*(Orders!$D$4:$D$3960))</f>
        <v>0</v>
      </c>
      <c r="E439" s="99">
        <f t="shared" si="26"/>
        <v>0</v>
      </c>
      <c r="F439" s="100" t="e">
        <f>VLOOKUP(A439,'RAW MATERIALS'!$B$4:$I$206,2,FALSE)</f>
        <v>#N/A</v>
      </c>
      <c r="G439" s="100" t="e">
        <f t="shared" si="27"/>
        <v>#N/A</v>
      </c>
      <c r="H439" s="101" t="e">
        <f>'RAW MATERIALS'!#REF!</f>
        <v>#REF!</v>
      </c>
      <c r="I439" s="101" t="e">
        <f t="shared" si="28"/>
        <v>#N/A</v>
      </c>
      <c r="J439" s="137" t="e">
        <f>VLOOKUP(A439,'RAW MATERIALS'!$B$4:$I$206,3,FALSE)*B439</f>
        <v>#N/A</v>
      </c>
    </row>
    <row r="440" spans="1:10" ht="15" hidden="1" customHeight="1">
      <c r="A440" s="97">
        <f>'RAW MATERIALS'!B182</f>
        <v>0</v>
      </c>
      <c r="B440" s="98" t="e">
        <f t="shared" si="25"/>
        <v>#N/A</v>
      </c>
      <c r="C440" s="99">
        <f>SUMPRODUCT(('Materials bought'!$A$4:$A$4121='Buy list'!A440)*('Materials bought'!$B$4:$B$4121))-SUMPRODUCT(('Materials used'!$A$4:$A$4296='Buy list'!A440)*('Materials used'!$B$4:$B$4296))</f>
        <v>0</v>
      </c>
      <c r="D440" s="99">
        <f>SUMPRODUCT((Orders!$A$4:$A$3960='Buy list'!$A440)*(Orders!$D$4:$D$3960))</f>
        <v>0</v>
      </c>
      <c r="E440" s="99">
        <f t="shared" si="26"/>
        <v>0</v>
      </c>
      <c r="F440" s="100" t="e">
        <f>VLOOKUP(A440,'RAW MATERIALS'!$B$4:$I$206,2,FALSE)</f>
        <v>#N/A</v>
      </c>
      <c r="G440" s="100" t="e">
        <f t="shared" si="27"/>
        <v>#N/A</v>
      </c>
      <c r="H440" s="101" t="e">
        <f>'RAW MATERIALS'!#REF!</f>
        <v>#REF!</v>
      </c>
      <c r="I440" s="101" t="e">
        <f t="shared" si="28"/>
        <v>#N/A</v>
      </c>
      <c r="J440" s="137" t="e">
        <f>VLOOKUP(A440,'RAW MATERIALS'!$B$4:$I$206,3,FALSE)*B440</f>
        <v>#N/A</v>
      </c>
    </row>
    <row r="441" spans="1:10" ht="15" hidden="1" customHeight="1">
      <c r="A441" s="97">
        <f>'RAW MATERIALS'!B183</f>
        <v>0</v>
      </c>
      <c r="B441" s="98" t="e">
        <f t="shared" si="25"/>
        <v>#N/A</v>
      </c>
      <c r="C441" s="99">
        <f>SUMPRODUCT(('Materials bought'!$A$4:$A$4121='Buy list'!A441)*('Materials bought'!$B$4:$B$4121))-SUMPRODUCT(('Materials used'!$A$4:$A$4296='Buy list'!A441)*('Materials used'!$B$4:$B$4296))</f>
        <v>0</v>
      </c>
      <c r="D441" s="99">
        <f>SUMPRODUCT((Orders!$A$4:$A$3960='Buy list'!$A441)*(Orders!$D$4:$D$3960))</f>
        <v>0</v>
      </c>
      <c r="E441" s="99">
        <f t="shared" si="26"/>
        <v>0</v>
      </c>
      <c r="F441" s="100" t="e">
        <f>VLOOKUP(A441,'RAW MATERIALS'!$B$4:$I$206,2,FALSE)</f>
        <v>#N/A</v>
      </c>
      <c r="G441" s="100" t="e">
        <f t="shared" si="27"/>
        <v>#N/A</v>
      </c>
      <c r="H441" s="101" t="e">
        <f>'RAW MATERIALS'!#REF!</f>
        <v>#REF!</v>
      </c>
      <c r="I441" s="101" t="e">
        <f t="shared" si="28"/>
        <v>#N/A</v>
      </c>
      <c r="J441" s="137" t="e">
        <f>VLOOKUP(A441,'RAW MATERIALS'!$B$4:$I$206,3,FALSE)*B441</f>
        <v>#N/A</v>
      </c>
    </row>
    <row r="442" spans="1:10" ht="15" hidden="1" customHeight="1">
      <c r="A442" s="97">
        <f>'RAW MATERIALS'!B184</f>
        <v>0</v>
      </c>
      <c r="B442" s="98" t="e">
        <f t="shared" si="25"/>
        <v>#N/A</v>
      </c>
      <c r="C442" s="99">
        <f>SUMPRODUCT(('Materials bought'!$A$4:$A$4121='Buy list'!A442)*('Materials bought'!$B$4:$B$4121))-SUMPRODUCT(('Materials used'!$A$4:$A$4296='Buy list'!A442)*('Materials used'!$B$4:$B$4296))</f>
        <v>0</v>
      </c>
      <c r="D442" s="99">
        <f>SUMPRODUCT((Orders!$A$4:$A$3960='Buy list'!$A442)*(Orders!$D$4:$D$3960))</f>
        <v>0</v>
      </c>
      <c r="E442" s="99">
        <f t="shared" si="26"/>
        <v>0</v>
      </c>
      <c r="F442" s="100" t="e">
        <f>VLOOKUP(A442,'RAW MATERIALS'!$B$4:$I$206,2,FALSE)</f>
        <v>#N/A</v>
      </c>
      <c r="G442" s="100" t="e">
        <f t="shared" si="27"/>
        <v>#N/A</v>
      </c>
      <c r="H442" s="101" t="e">
        <f>'RAW MATERIALS'!#REF!</f>
        <v>#REF!</v>
      </c>
      <c r="I442" s="101" t="e">
        <f t="shared" si="28"/>
        <v>#N/A</v>
      </c>
      <c r="J442" s="137" t="e">
        <f>VLOOKUP(A442,'RAW MATERIALS'!$B$4:$I$206,3,FALSE)*B442</f>
        <v>#N/A</v>
      </c>
    </row>
    <row r="443" spans="1:10" ht="15" hidden="1" customHeight="1">
      <c r="A443" s="97">
        <f>'RAW MATERIALS'!B185</f>
        <v>0</v>
      </c>
      <c r="B443" s="98" t="e">
        <f t="shared" si="25"/>
        <v>#N/A</v>
      </c>
      <c r="C443" s="99">
        <f>SUMPRODUCT(('Materials bought'!$A$4:$A$4121='Buy list'!A443)*('Materials bought'!$B$4:$B$4121))-SUMPRODUCT(('Materials used'!$A$4:$A$4296='Buy list'!A443)*('Materials used'!$B$4:$B$4296))</f>
        <v>0</v>
      </c>
      <c r="D443" s="99">
        <f>SUMPRODUCT((Orders!$A$4:$A$3960='Buy list'!$A443)*(Orders!$D$4:$D$3960))</f>
        <v>0</v>
      </c>
      <c r="E443" s="99">
        <f t="shared" si="26"/>
        <v>0</v>
      </c>
      <c r="F443" s="100" t="e">
        <f>VLOOKUP(A443,'RAW MATERIALS'!$B$4:$I$206,2,FALSE)</f>
        <v>#N/A</v>
      </c>
      <c r="G443" s="100" t="e">
        <f t="shared" si="27"/>
        <v>#N/A</v>
      </c>
      <c r="H443" s="101" t="e">
        <f>'RAW MATERIALS'!#REF!</f>
        <v>#REF!</v>
      </c>
      <c r="I443" s="101" t="e">
        <f t="shared" si="28"/>
        <v>#N/A</v>
      </c>
      <c r="J443" s="137" t="e">
        <f>VLOOKUP(A443,'RAW MATERIALS'!$B$4:$I$206,3,FALSE)*B443</f>
        <v>#N/A</v>
      </c>
    </row>
    <row r="444" spans="1:10" ht="15" hidden="1" customHeight="1">
      <c r="A444" s="97">
        <f>'RAW MATERIALS'!B186</f>
        <v>0</v>
      </c>
      <c r="B444" s="98" t="e">
        <f t="shared" si="25"/>
        <v>#N/A</v>
      </c>
      <c r="C444" s="99">
        <f>SUMPRODUCT(('Materials bought'!$A$4:$A$4121='Buy list'!A444)*('Materials bought'!$B$4:$B$4121))-SUMPRODUCT(('Materials used'!$A$4:$A$4296='Buy list'!A444)*('Materials used'!$B$4:$B$4296))</f>
        <v>0</v>
      </c>
      <c r="D444" s="99">
        <f>SUMPRODUCT((Orders!$A$4:$A$3960='Buy list'!$A444)*(Orders!$D$4:$D$3960))</f>
        <v>0</v>
      </c>
      <c r="E444" s="99">
        <f t="shared" si="26"/>
        <v>0</v>
      </c>
      <c r="F444" s="100" t="e">
        <f>VLOOKUP(A444,'RAW MATERIALS'!$B$4:$I$206,2,FALSE)</f>
        <v>#N/A</v>
      </c>
      <c r="G444" s="100" t="e">
        <f t="shared" si="27"/>
        <v>#N/A</v>
      </c>
      <c r="H444" s="101" t="e">
        <f>'RAW MATERIALS'!#REF!</f>
        <v>#REF!</v>
      </c>
      <c r="I444" s="101" t="e">
        <f t="shared" si="28"/>
        <v>#N/A</v>
      </c>
      <c r="J444" s="137" t="e">
        <f>VLOOKUP(A444,'RAW MATERIALS'!$B$4:$I$206,3,FALSE)*B444</f>
        <v>#N/A</v>
      </c>
    </row>
    <row r="445" spans="1:10" ht="15" hidden="1" customHeight="1">
      <c r="A445" s="97">
        <f>'RAW MATERIALS'!B187</f>
        <v>0</v>
      </c>
      <c r="B445" s="98" t="e">
        <f t="shared" ref="B445:B508" si="29">E445+G445</f>
        <v>#N/A</v>
      </c>
      <c r="C445" s="99">
        <f>SUMPRODUCT(('Materials bought'!$A$4:$A$4121='Buy list'!A445)*('Materials bought'!$B$4:$B$4121))-SUMPRODUCT(('Materials used'!$A$4:$A$4296='Buy list'!A445)*('Materials used'!$B$4:$B$4296))</f>
        <v>0</v>
      </c>
      <c r="D445" s="99">
        <f>SUMPRODUCT((Orders!$A$4:$A$3960='Buy list'!$A445)*(Orders!$D$4:$D$3960))</f>
        <v>0</v>
      </c>
      <c r="E445" s="99">
        <f t="shared" si="26"/>
        <v>0</v>
      </c>
      <c r="F445" s="100" t="e">
        <f>VLOOKUP(A445,'RAW MATERIALS'!$B$4:$I$206,2,FALSE)</f>
        <v>#N/A</v>
      </c>
      <c r="G445" s="100" t="e">
        <f t="shared" si="27"/>
        <v>#N/A</v>
      </c>
      <c r="H445" s="101" t="e">
        <f>'RAW MATERIALS'!#REF!</f>
        <v>#REF!</v>
      </c>
      <c r="I445" s="101" t="e">
        <f t="shared" si="28"/>
        <v>#N/A</v>
      </c>
      <c r="J445" s="137" t="e">
        <f>VLOOKUP(A445,'RAW MATERIALS'!$B$4:$I$206,3,FALSE)*B445</f>
        <v>#N/A</v>
      </c>
    </row>
    <row r="446" spans="1:10" ht="15" hidden="1" customHeight="1">
      <c r="A446" s="97">
        <f>'RAW MATERIALS'!B188</f>
        <v>0</v>
      </c>
      <c r="B446" s="98" t="e">
        <f t="shared" si="29"/>
        <v>#N/A</v>
      </c>
      <c r="C446" s="99">
        <f>SUMPRODUCT(('Materials bought'!$A$4:$A$4121='Buy list'!A446)*('Materials bought'!$B$4:$B$4121))-SUMPRODUCT(('Materials used'!$A$4:$A$4296='Buy list'!A446)*('Materials used'!$B$4:$B$4296))</f>
        <v>0</v>
      </c>
      <c r="D446" s="99">
        <f>SUMPRODUCT((Orders!$A$4:$A$3960='Buy list'!$A446)*(Orders!$D$4:$D$3960))</f>
        <v>0</v>
      </c>
      <c r="E446" s="99">
        <f t="shared" si="26"/>
        <v>0</v>
      </c>
      <c r="F446" s="100" t="e">
        <f>VLOOKUP(A446,'RAW MATERIALS'!$B$4:$I$206,2,FALSE)</f>
        <v>#N/A</v>
      </c>
      <c r="G446" s="100" t="e">
        <f t="shared" si="27"/>
        <v>#N/A</v>
      </c>
      <c r="H446" s="101" t="e">
        <f>'RAW MATERIALS'!#REF!</f>
        <v>#REF!</v>
      </c>
      <c r="I446" s="101" t="e">
        <f t="shared" si="28"/>
        <v>#N/A</v>
      </c>
      <c r="J446" s="137" t="e">
        <f>VLOOKUP(A446,'RAW MATERIALS'!$B$4:$I$206,3,FALSE)*B446</f>
        <v>#N/A</v>
      </c>
    </row>
    <row r="447" spans="1:10" ht="15" hidden="1" customHeight="1">
      <c r="A447" s="97">
        <f>'RAW MATERIALS'!B189</f>
        <v>0</v>
      </c>
      <c r="B447" s="98" t="e">
        <f t="shared" si="29"/>
        <v>#N/A</v>
      </c>
      <c r="C447" s="99">
        <f>SUMPRODUCT(('Materials bought'!$A$4:$A$4121='Buy list'!A447)*('Materials bought'!$B$4:$B$4121))-SUMPRODUCT(('Materials used'!$A$4:$A$4296='Buy list'!A447)*('Materials used'!$B$4:$B$4296))</f>
        <v>0</v>
      </c>
      <c r="D447" s="99">
        <f>SUMPRODUCT((Orders!$A$4:$A$3960='Buy list'!$A447)*(Orders!$D$4:$D$3960))</f>
        <v>0</v>
      </c>
      <c r="E447" s="99">
        <f t="shared" si="26"/>
        <v>0</v>
      </c>
      <c r="F447" s="100" t="e">
        <f>VLOOKUP(A447,'RAW MATERIALS'!$B$4:$I$206,2,FALSE)</f>
        <v>#N/A</v>
      </c>
      <c r="G447" s="100" t="e">
        <f t="shared" si="27"/>
        <v>#N/A</v>
      </c>
      <c r="H447" s="101" t="e">
        <f>'RAW MATERIALS'!#REF!</f>
        <v>#REF!</v>
      </c>
      <c r="I447" s="101" t="e">
        <f t="shared" si="28"/>
        <v>#N/A</v>
      </c>
      <c r="J447" s="137" t="e">
        <f>VLOOKUP(A447,'RAW MATERIALS'!$B$4:$I$206,3,FALSE)*B447</f>
        <v>#N/A</v>
      </c>
    </row>
    <row r="448" spans="1:10" ht="15" hidden="1" customHeight="1">
      <c r="A448" s="97">
        <f>'RAW MATERIALS'!B190</f>
        <v>0</v>
      </c>
      <c r="B448" s="98" t="e">
        <f t="shared" si="29"/>
        <v>#N/A</v>
      </c>
      <c r="C448" s="99">
        <f>SUMPRODUCT(('Materials bought'!$A$4:$A$4121='Buy list'!A448)*('Materials bought'!$B$4:$B$4121))-SUMPRODUCT(('Materials used'!$A$4:$A$4296='Buy list'!A448)*('Materials used'!$B$4:$B$4296))</f>
        <v>0</v>
      </c>
      <c r="D448" s="99">
        <f>SUMPRODUCT((Orders!$A$4:$A$3960='Buy list'!$A448)*(Orders!$D$4:$D$3960))</f>
        <v>0</v>
      </c>
      <c r="E448" s="99">
        <f t="shared" si="26"/>
        <v>0</v>
      </c>
      <c r="F448" s="100" t="e">
        <f>VLOOKUP(A448,'RAW MATERIALS'!$B$4:$I$206,2,FALSE)</f>
        <v>#N/A</v>
      </c>
      <c r="G448" s="100" t="e">
        <f t="shared" si="27"/>
        <v>#N/A</v>
      </c>
      <c r="H448" s="101" t="e">
        <f>'RAW MATERIALS'!#REF!</f>
        <v>#REF!</v>
      </c>
      <c r="I448" s="101" t="e">
        <f t="shared" si="28"/>
        <v>#N/A</v>
      </c>
      <c r="J448" s="137" t="e">
        <f>VLOOKUP(A448,'RAW MATERIALS'!$B$4:$I$206,3,FALSE)*B448</f>
        <v>#N/A</v>
      </c>
    </row>
    <row r="449" spans="1:10" ht="15" hidden="1" customHeight="1">
      <c r="A449" s="97">
        <f>'RAW MATERIALS'!B191</f>
        <v>0</v>
      </c>
      <c r="B449" s="98" t="e">
        <f t="shared" si="29"/>
        <v>#N/A</v>
      </c>
      <c r="C449" s="99">
        <f>SUMPRODUCT(('Materials bought'!$A$4:$A$4121='Buy list'!A449)*('Materials bought'!$B$4:$B$4121))-SUMPRODUCT(('Materials used'!$A$4:$A$4296='Buy list'!A449)*('Materials used'!$B$4:$B$4296))</f>
        <v>0</v>
      </c>
      <c r="D449" s="99">
        <f>SUMPRODUCT((Orders!$A$4:$A$3960='Buy list'!$A449)*(Orders!$D$4:$D$3960))</f>
        <v>0</v>
      </c>
      <c r="E449" s="99">
        <f t="shared" si="26"/>
        <v>0</v>
      </c>
      <c r="F449" s="100" t="e">
        <f>VLOOKUP(A449,'RAW MATERIALS'!$B$4:$I$206,2,FALSE)</f>
        <v>#N/A</v>
      </c>
      <c r="G449" s="100" t="e">
        <f t="shared" si="27"/>
        <v>#N/A</v>
      </c>
      <c r="H449" s="101" t="e">
        <f>'RAW MATERIALS'!#REF!</f>
        <v>#REF!</v>
      </c>
      <c r="I449" s="101" t="e">
        <f t="shared" si="28"/>
        <v>#N/A</v>
      </c>
      <c r="J449" s="137" t="e">
        <f>VLOOKUP(A449,'RAW MATERIALS'!$B$4:$I$206,3,FALSE)*B449</f>
        <v>#N/A</v>
      </c>
    </row>
    <row r="450" spans="1:10" ht="15" hidden="1" customHeight="1">
      <c r="A450" s="97">
        <f>'RAW MATERIALS'!B192</f>
        <v>0</v>
      </c>
      <c r="B450" s="98" t="e">
        <f t="shared" si="29"/>
        <v>#N/A</v>
      </c>
      <c r="C450" s="99">
        <f>SUMPRODUCT(('Materials bought'!$A$4:$A$4121='Buy list'!A450)*('Materials bought'!$B$4:$B$4121))-SUMPRODUCT(('Materials used'!$A$4:$A$4296='Buy list'!A450)*('Materials used'!$B$4:$B$4296))</f>
        <v>0</v>
      </c>
      <c r="D450" s="99">
        <f>SUMPRODUCT((Orders!$A$4:$A$3960='Buy list'!$A450)*(Orders!$D$4:$D$3960))</f>
        <v>0</v>
      </c>
      <c r="E450" s="99">
        <f t="shared" si="26"/>
        <v>0</v>
      </c>
      <c r="F450" s="100" t="e">
        <f>VLOOKUP(A450,'RAW MATERIALS'!$B$4:$I$206,2,FALSE)</f>
        <v>#N/A</v>
      </c>
      <c r="G450" s="100" t="e">
        <f t="shared" si="27"/>
        <v>#N/A</v>
      </c>
      <c r="H450" s="101" t="e">
        <f>'RAW MATERIALS'!#REF!</f>
        <v>#REF!</v>
      </c>
      <c r="I450" s="101" t="e">
        <f t="shared" si="28"/>
        <v>#N/A</v>
      </c>
      <c r="J450" s="137" t="e">
        <f>VLOOKUP(A450,'RAW MATERIALS'!$B$4:$I$206,3,FALSE)*B450</f>
        <v>#N/A</v>
      </c>
    </row>
    <row r="451" spans="1:10" ht="15" hidden="1" customHeight="1">
      <c r="A451" s="97">
        <f>'RAW MATERIALS'!B193</f>
        <v>0</v>
      </c>
      <c r="B451" s="98" t="e">
        <f t="shared" si="29"/>
        <v>#N/A</v>
      </c>
      <c r="C451" s="99">
        <f>SUMPRODUCT(('Materials bought'!$A$4:$A$4121='Buy list'!A451)*('Materials bought'!$B$4:$B$4121))-SUMPRODUCT(('Materials used'!$A$4:$A$4296='Buy list'!A451)*('Materials used'!$B$4:$B$4296))</f>
        <v>0</v>
      </c>
      <c r="D451" s="99">
        <f>SUMPRODUCT((Orders!$A$4:$A$3960='Buy list'!$A451)*(Orders!$D$4:$D$3960))</f>
        <v>0</v>
      </c>
      <c r="E451" s="99">
        <f t="shared" si="26"/>
        <v>0</v>
      </c>
      <c r="F451" s="100" t="e">
        <f>VLOOKUP(A451,'RAW MATERIALS'!$B$4:$I$206,2,FALSE)</f>
        <v>#N/A</v>
      </c>
      <c r="G451" s="100" t="e">
        <f t="shared" si="27"/>
        <v>#N/A</v>
      </c>
      <c r="H451" s="101" t="e">
        <f>'RAW MATERIALS'!#REF!</f>
        <v>#REF!</v>
      </c>
      <c r="I451" s="101" t="e">
        <f t="shared" si="28"/>
        <v>#N/A</v>
      </c>
      <c r="J451" s="137" t="e">
        <f>VLOOKUP(A451,'RAW MATERIALS'!$B$4:$I$206,3,FALSE)*B451</f>
        <v>#N/A</v>
      </c>
    </row>
    <row r="452" spans="1:10" ht="15" hidden="1" customHeight="1">
      <c r="A452" s="97">
        <f>'RAW MATERIALS'!B194</f>
        <v>0</v>
      </c>
      <c r="B452" s="98" t="e">
        <f t="shared" si="29"/>
        <v>#N/A</v>
      </c>
      <c r="C452" s="99">
        <f>SUMPRODUCT(('Materials bought'!$A$4:$A$4121='Buy list'!A452)*('Materials bought'!$B$4:$B$4121))-SUMPRODUCT(('Materials used'!$A$4:$A$4296='Buy list'!A452)*('Materials used'!$B$4:$B$4296))</f>
        <v>0</v>
      </c>
      <c r="D452" s="99">
        <f>SUMPRODUCT((Orders!$A$4:$A$3960='Buy list'!$A452)*(Orders!$D$4:$D$3960))</f>
        <v>0</v>
      </c>
      <c r="E452" s="99">
        <f t="shared" si="26"/>
        <v>0</v>
      </c>
      <c r="F452" s="100" t="e">
        <f>VLOOKUP(A452,'RAW MATERIALS'!$B$4:$I$206,2,FALSE)</f>
        <v>#N/A</v>
      </c>
      <c r="G452" s="100" t="e">
        <f t="shared" si="27"/>
        <v>#N/A</v>
      </c>
      <c r="H452" s="101" t="e">
        <f>'RAW MATERIALS'!#REF!</f>
        <v>#REF!</v>
      </c>
      <c r="I452" s="101" t="e">
        <f t="shared" si="28"/>
        <v>#N/A</v>
      </c>
      <c r="J452" s="137" t="e">
        <f>VLOOKUP(A452,'RAW MATERIALS'!$B$4:$I$206,3,FALSE)*B452</f>
        <v>#N/A</v>
      </c>
    </row>
    <row r="453" spans="1:10" ht="15" hidden="1" customHeight="1">
      <c r="A453" s="97">
        <f>'RAW MATERIALS'!B195</f>
        <v>0</v>
      </c>
      <c r="B453" s="98" t="e">
        <f t="shared" si="29"/>
        <v>#N/A</v>
      </c>
      <c r="C453" s="99">
        <f>SUMPRODUCT(('Materials bought'!$A$4:$A$4121='Buy list'!A453)*('Materials bought'!$B$4:$B$4121))-SUMPRODUCT(('Materials used'!$A$4:$A$4296='Buy list'!A453)*('Materials used'!$B$4:$B$4296))</f>
        <v>0</v>
      </c>
      <c r="D453" s="99">
        <f>SUMPRODUCT((Orders!$A$4:$A$3960='Buy list'!$A453)*(Orders!$D$4:$D$3960))</f>
        <v>0</v>
      </c>
      <c r="E453" s="99">
        <f t="shared" ref="E453:E516" si="30">IF(C453-D453&lt;0,D453-C453,0)</f>
        <v>0</v>
      </c>
      <c r="F453" s="100" t="e">
        <f>VLOOKUP(A453,'RAW MATERIALS'!$B$4:$I$206,2,FALSE)</f>
        <v>#N/A</v>
      </c>
      <c r="G453" s="100" t="e">
        <f t="shared" ref="G453:G516" si="31">IF(C453-D453&lt;=F453,2*F453,0)</f>
        <v>#N/A</v>
      </c>
      <c r="H453" s="101" t="e">
        <f>'RAW MATERIALS'!#REF!</f>
        <v>#REF!</v>
      </c>
      <c r="I453" s="101" t="e">
        <f t="shared" ref="I453:I516" si="32">IF(B453&gt;0,"yes","no")</f>
        <v>#N/A</v>
      </c>
      <c r="J453" s="137" t="e">
        <f>VLOOKUP(A453,'RAW MATERIALS'!$B$4:$I$206,3,FALSE)*B453</f>
        <v>#N/A</v>
      </c>
    </row>
    <row r="454" spans="1:10" ht="15" hidden="1" customHeight="1">
      <c r="A454" s="97">
        <f>'RAW MATERIALS'!B196</f>
        <v>0</v>
      </c>
      <c r="B454" s="98" t="e">
        <f t="shared" si="29"/>
        <v>#N/A</v>
      </c>
      <c r="C454" s="99">
        <f>SUMPRODUCT(('Materials bought'!$A$4:$A$4121='Buy list'!A454)*('Materials bought'!$B$4:$B$4121))-SUMPRODUCT(('Materials used'!$A$4:$A$4296='Buy list'!A454)*('Materials used'!$B$4:$B$4296))</f>
        <v>0</v>
      </c>
      <c r="D454" s="99">
        <f>SUMPRODUCT((Orders!$A$4:$A$3960='Buy list'!$A454)*(Orders!$D$4:$D$3960))</f>
        <v>0</v>
      </c>
      <c r="E454" s="99">
        <f t="shared" si="30"/>
        <v>0</v>
      </c>
      <c r="F454" s="100" t="e">
        <f>VLOOKUP(A454,'RAW MATERIALS'!$B$4:$I$206,2,FALSE)</f>
        <v>#N/A</v>
      </c>
      <c r="G454" s="100" t="e">
        <f t="shared" si="31"/>
        <v>#N/A</v>
      </c>
      <c r="H454" s="101" t="e">
        <f>'RAW MATERIALS'!#REF!</f>
        <v>#REF!</v>
      </c>
      <c r="I454" s="101" t="e">
        <f t="shared" si="32"/>
        <v>#N/A</v>
      </c>
      <c r="J454" s="137" t="e">
        <f>VLOOKUP(A454,'RAW MATERIALS'!$B$4:$I$206,3,FALSE)*B454</f>
        <v>#N/A</v>
      </c>
    </row>
    <row r="455" spans="1:10" ht="15" hidden="1" customHeight="1">
      <c r="A455" s="97">
        <f>'RAW MATERIALS'!B197</f>
        <v>0</v>
      </c>
      <c r="B455" s="98" t="e">
        <f t="shared" si="29"/>
        <v>#N/A</v>
      </c>
      <c r="C455" s="99">
        <f>SUMPRODUCT(('Materials bought'!$A$4:$A$4121='Buy list'!A455)*('Materials bought'!$B$4:$B$4121))-SUMPRODUCT(('Materials used'!$A$4:$A$4296='Buy list'!A455)*('Materials used'!$B$4:$B$4296))</f>
        <v>0</v>
      </c>
      <c r="D455" s="99">
        <f>SUMPRODUCT((Orders!$A$4:$A$3960='Buy list'!$A455)*(Orders!$D$4:$D$3960))</f>
        <v>0</v>
      </c>
      <c r="E455" s="99">
        <f t="shared" si="30"/>
        <v>0</v>
      </c>
      <c r="F455" s="100" t="e">
        <f>VLOOKUP(A455,'RAW MATERIALS'!$B$4:$I$206,2,FALSE)</f>
        <v>#N/A</v>
      </c>
      <c r="G455" s="100" t="e">
        <f t="shared" si="31"/>
        <v>#N/A</v>
      </c>
      <c r="H455" s="101" t="e">
        <f>'RAW MATERIALS'!#REF!</f>
        <v>#REF!</v>
      </c>
      <c r="I455" s="101" t="e">
        <f t="shared" si="32"/>
        <v>#N/A</v>
      </c>
      <c r="J455" s="137" t="e">
        <f>VLOOKUP(A455,'RAW MATERIALS'!$B$4:$I$206,3,FALSE)*B455</f>
        <v>#N/A</v>
      </c>
    </row>
    <row r="456" spans="1:10" ht="15" hidden="1" customHeight="1">
      <c r="A456" s="97">
        <f>'RAW MATERIALS'!B198</f>
        <v>0</v>
      </c>
      <c r="B456" s="98" t="e">
        <f t="shared" si="29"/>
        <v>#N/A</v>
      </c>
      <c r="C456" s="99">
        <f>SUMPRODUCT(('Materials bought'!$A$4:$A$4121='Buy list'!A456)*('Materials bought'!$B$4:$B$4121))-SUMPRODUCT(('Materials used'!$A$4:$A$4296='Buy list'!A456)*('Materials used'!$B$4:$B$4296))</f>
        <v>0</v>
      </c>
      <c r="D456" s="99">
        <f>SUMPRODUCT((Orders!$A$4:$A$3960='Buy list'!$A456)*(Orders!$D$4:$D$3960))</f>
        <v>0</v>
      </c>
      <c r="E456" s="99">
        <f t="shared" si="30"/>
        <v>0</v>
      </c>
      <c r="F456" s="100" t="e">
        <f>VLOOKUP(A456,'RAW MATERIALS'!$B$4:$I$206,2,FALSE)</f>
        <v>#N/A</v>
      </c>
      <c r="G456" s="100" t="e">
        <f t="shared" si="31"/>
        <v>#N/A</v>
      </c>
      <c r="H456" s="101" t="e">
        <f>'RAW MATERIALS'!#REF!</f>
        <v>#REF!</v>
      </c>
      <c r="I456" s="101" t="e">
        <f t="shared" si="32"/>
        <v>#N/A</v>
      </c>
      <c r="J456" s="137" t="e">
        <f>VLOOKUP(A456,'RAW MATERIALS'!$B$4:$I$206,3,FALSE)*B456</f>
        <v>#N/A</v>
      </c>
    </row>
    <row r="457" spans="1:10" ht="15" hidden="1" customHeight="1">
      <c r="A457" s="97">
        <f>'RAW MATERIALS'!B199</f>
        <v>0</v>
      </c>
      <c r="B457" s="98" t="e">
        <f t="shared" si="29"/>
        <v>#N/A</v>
      </c>
      <c r="C457" s="99">
        <f>SUMPRODUCT(('Materials bought'!$A$4:$A$4121='Buy list'!A457)*('Materials bought'!$B$4:$B$4121))-SUMPRODUCT(('Materials used'!$A$4:$A$4296='Buy list'!A457)*('Materials used'!$B$4:$B$4296))</f>
        <v>0</v>
      </c>
      <c r="D457" s="99">
        <f>SUMPRODUCT((Orders!$A$4:$A$3960='Buy list'!$A457)*(Orders!$D$4:$D$3960))</f>
        <v>0</v>
      </c>
      <c r="E457" s="99">
        <f t="shared" si="30"/>
        <v>0</v>
      </c>
      <c r="F457" s="100" t="e">
        <f>VLOOKUP(A457,'RAW MATERIALS'!$B$4:$I$206,2,FALSE)</f>
        <v>#N/A</v>
      </c>
      <c r="G457" s="100" t="e">
        <f t="shared" si="31"/>
        <v>#N/A</v>
      </c>
      <c r="H457" s="101" t="e">
        <f>'RAW MATERIALS'!#REF!</f>
        <v>#REF!</v>
      </c>
      <c r="I457" s="101" t="e">
        <f t="shared" si="32"/>
        <v>#N/A</v>
      </c>
      <c r="J457" s="137" t="e">
        <f>VLOOKUP(A457,'RAW MATERIALS'!$B$4:$I$206,3,FALSE)*B457</f>
        <v>#N/A</v>
      </c>
    </row>
    <row r="458" spans="1:10" ht="15" hidden="1" customHeight="1">
      <c r="A458" s="97">
        <f>'RAW MATERIALS'!B200</f>
        <v>0</v>
      </c>
      <c r="B458" s="98" t="e">
        <f t="shared" si="29"/>
        <v>#N/A</v>
      </c>
      <c r="C458" s="99">
        <f>SUMPRODUCT(('Materials bought'!$A$4:$A$4121='Buy list'!A458)*('Materials bought'!$B$4:$B$4121))-SUMPRODUCT(('Materials used'!$A$4:$A$4296='Buy list'!A458)*('Materials used'!$B$4:$B$4296))</f>
        <v>0</v>
      </c>
      <c r="D458" s="99">
        <f>SUMPRODUCT((Orders!$A$4:$A$3960='Buy list'!$A458)*(Orders!$D$4:$D$3960))</f>
        <v>0</v>
      </c>
      <c r="E458" s="99">
        <f t="shared" si="30"/>
        <v>0</v>
      </c>
      <c r="F458" s="100" t="e">
        <f>VLOOKUP(A458,'RAW MATERIALS'!$B$4:$I$206,2,FALSE)</f>
        <v>#N/A</v>
      </c>
      <c r="G458" s="100" t="e">
        <f t="shared" si="31"/>
        <v>#N/A</v>
      </c>
      <c r="H458" s="101" t="e">
        <f>'RAW MATERIALS'!#REF!</f>
        <v>#REF!</v>
      </c>
      <c r="I458" s="101" t="e">
        <f t="shared" si="32"/>
        <v>#N/A</v>
      </c>
      <c r="J458" s="137" t="e">
        <f>VLOOKUP(A458,'RAW MATERIALS'!$B$4:$I$206,3,FALSE)*B458</f>
        <v>#N/A</v>
      </c>
    </row>
    <row r="459" spans="1:10" ht="15" hidden="1" customHeight="1">
      <c r="A459" s="97">
        <f>'RAW MATERIALS'!B201</f>
        <v>0</v>
      </c>
      <c r="B459" s="98" t="e">
        <f t="shared" si="29"/>
        <v>#N/A</v>
      </c>
      <c r="C459" s="99">
        <f>SUMPRODUCT(('Materials bought'!$A$4:$A$4121='Buy list'!A459)*('Materials bought'!$B$4:$B$4121))-SUMPRODUCT(('Materials used'!$A$4:$A$4296='Buy list'!A459)*('Materials used'!$B$4:$B$4296))</f>
        <v>0</v>
      </c>
      <c r="D459" s="99">
        <f>SUMPRODUCT((Orders!$A$4:$A$3960='Buy list'!$A459)*(Orders!$D$4:$D$3960))</f>
        <v>0</v>
      </c>
      <c r="E459" s="99">
        <f t="shared" si="30"/>
        <v>0</v>
      </c>
      <c r="F459" s="100" t="e">
        <f>VLOOKUP(A459,'RAW MATERIALS'!$B$4:$I$206,2,FALSE)</f>
        <v>#N/A</v>
      </c>
      <c r="G459" s="100" t="e">
        <f t="shared" si="31"/>
        <v>#N/A</v>
      </c>
      <c r="H459" s="101" t="e">
        <f>'RAW MATERIALS'!#REF!</f>
        <v>#REF!</v>
      </c>
      <c r="I459" s="101" t="e">
        <f t="shared" si="32"/>
        <v>#N/A</v>
      </c>
      <c r="J459" s="137" t="e">
        <f>VLOOKUP(A459,'RAW MATERIALS'!$B$4:$I$206,3,FALSE)*B459</f>
        <v>#N/A</v>
      </c>
    </row>
    <row r="460" spans="1:10" ht="15" hidden="1" customHeight="1">
      <c r="A460" s="97">
        <f>'RAW MATERIALS'!B202</f>
        <v>0</v>
      </c>
      <c r="B460" s="98" t="e">
        <f t="shared" si="29"/>
        <v>#N/A</v>
      </c>
      <c r="C460" s="99">
        <f>SUMPRODUCT(('Materials bought'!$A$4:$A$4121='Buy list'!A460)*('Materials bought'!$B$4:$B$4121))-SUMPRODUCT(('Materials used'!$A$4:$A$4296='Buy list'!A460)*('Materials used'!$B$4:$B$4296))</f>
        <v>0</v>
      </c>
      <c r="D460" s="99">
        <f>SUMPRODUCT((Orders!$A$4:$A$3960='Buy list'!$A460)*(Orders!$D$4:$D$3960))</f>
        <v>0</v>
      </c>
      <c r="E460" s="99">
        <f t="shared" si="30"/>
        <v>0</v>
      </c>
      <c r="F460" s="100" t="e">
        <f>VLOOKUP(A460,'RAW MATERIALS'!$B$4:$I$206,2,FALSE)</f>
        <v>#N/A</v>
      </c>
      <c r="G460" s="100" t="e">
        <f t="shared" si="31"/>
        <v>#N/A</v>
      </c>
      <c r="H460" s="101" t="e">
        <f>'RAW MATERIALS'!#REF!</f>
        <v>#REF!</v>
      </c>
      <c r="I460" s="101" t="e">
        <f t="shared" si="32"/>
        <v>#N/A</v>
      </c>
      <c r="J460" s="137" t="e">
        <f>VLOOKUP(A460,'RAW MATERIALS'!$B$4:$I$206,3,FALSE)*B460</f>
        <v>#N/A</v>
      </c>
    </row>
    <row r="461" spans="1:10" ht="15" hidden="1" customHeight="1">
      <c r="A461" s="97">
        <f>'RAW MATERIALS'!B203</f>
        <v>0</v>
      </c>
      <c r="B461" s="98" t="e">
        <f t="shared" si="29"/>
        <v>#N/A</v>
      </c>
      <c r="C461" s="99">
        <f>SUMPRODUCT(('Materials bought'!$A$4:$A$4121='Buy list'!A461)*('Materials bought'!$B$4:$B$4121))-SUMPRODUCT(('Materials used'!$A$4:$A$4296='Buy list'!A461)*('Materials used'!$B$4:$B$4296))</f>
        <v>0</v>
      </c>
      <c r="D461" s="99">
        <f>SUMPRODUCT((Orders!$A$4:$A$3960='Buy list'!$A461)*(Orders!$D$4:$D$3960))</f>
        <v>0</v>
      </c>
      <c r="E461" s="99">
        <f t="shared" si="30"/>
        <v>0</v>
      </c>
      <c r="F461" s="100" t="e">
        <f>VLOOKUP(A461,'RAW MATERIALS'!$B$4:$I$206,2,FALSE)</f>
        <v>#N/A</v>
      </c>
      <c r="G461" s="100" t="e">
        <f t="shared" si="31"/>
        <v>#N/A</v>
      </c>
      <c r="H461" s="101" t="e">
        <f>'RAW MATERIALS'!#REF!</f>
        <v>#REF!</v>
      </c>
      <c r="I461" s="101" t="e">
        <f t="shared" si="32"/>
        <v>#N/A</v>
      </c>
      <c r="J461" s="137" t="e">
        <f>VLOOKUP(A461,'RAW MATERIALS'!$B$4:$I$206,3,FALSE)*B461</f>
        <v>#N/A</v>
      </c>
    </row>
    <row r="462" spans="1:10" ht="15" hidden="1" customHeight="1">
      <c r="A462" s="97">
        <f>'RAW MATERIALS'!B204</f>
        <v>0</v>
      </c>
      <c r="B462" s="98" t="e">
        <f t="shared" si="29"/>
        <v>#N/A</v>
      </c>
      <c r="C462" s="99">
        <f>SUMPRODUCT(('Materials bought'!$A$4:$A$4121='Buy list'!A462)*('Materials bought'!$B$4:$B$4121))-SUMPRODUCT(('Materials used'!$A$4:$A$4296='Buy list'!A462)*('Materials used'!$B$4:$B$4296))</f>
        <v>0</v>
      </c>
      <c r="D462" s="99">
        <f>SUMPRODUCT((Orders!$A$4:$A$3960='Buy list'!$A462)*(Orders!$D$4:$D$3960))</f>
        <v>0</v>
      </c>
      <c r="E462" s="99">
        <f t="shared" si="30"/>
        <v>0</v>
      </c>
      <c r="F462" s="100" t="e">
        <f>VLOOKUP(A462,'RAW MATERIALS'!$B$4:$I$206,2,FALSE)</f>
        <v>#N/A</v>
      </c>
      <c r="G462" s="100" t="e">
        <f t="shared" si="31"/>
        <v>#N/A</v>
      </c>
      <c r="H462" s="101" t="e">
        <f>'RAW MATERIALS'!#REF!</f>
        <v>#REF!</v>
      </c>
      <c r="I462" s="101" t="e">
        <f t="shared" si="32"/>
        <v>#N/A</v>
      </c>
      <c r="J462" s="137" t="e">
        <f>VLOOKUP(A462,'RAW MATERIALS'!$B$4:$I$206,3,FALSE)*B462</f>
        <v>#N/A</v>
      </c>
    </row>
    <row r="463" spans="1:10" ht="15" hidden="1" customHeight="1">
      <c r="A463" s="97">
        <f>'RAW MATERIALS'!B205</f>
        <v>0</v>
      </c>
      <c r="B463" s="98" t="e">
        <f t="shared" si="29"/>
        <v>#N/A</v>
      </c>
      <c r="C463" s="99">
        <f>SUMPRODUCT(('Materials bought'!$A$4:$A$4121='Buy list'!A463)*('Materials bought'!$B$4:$B$4121))-SUMPRODUCT(('Materials used'!$A$4:$A$4296='Buy list'!A463)*('Materials used'!$B$4:$B$4296))</f>
        <v>0</v>
      </c>
      <c r="D463" s="99">
        <f>SUMPRODUCT((Orders!$A$4:$A$3960='Buy list'!$A463)*(Orders!$D$4:$D$3960))</f>
        <v>0</v>
      </c>
      <c r="E463" s="99">
        <f t="shared" si="30"/>
        <v>0</v>
      </c>
      <c r="F463" s="100" t="e">
        <f>VLOOKUP(A463,'RAW MATERIALS'!$B$4:$I$206,2,FALSE)</f>
        <v>#N/A</v>
      </c>
      <c r="G463" s="100" t="e">
        <f t="shared" si="31"/>
        <v>#N/A</v>
      </c>
      <c r="H463" s="101" t="e">
        <f>'RAW MATERIALS'!#REF!</f>
        <v>#REF!</v>
      </c>
      <c r="I463" s="101" t="e">
        <f t="shared" si="32"/>
        <v>#N/A</v>
      </c>
      <c r="J463" s="137" t="e">
        <f>VLOOKUP(A463,'RAW MATERIALS'!$B$4:$I$206,3,FALSE)*B463</f>
        <v>#N/A</v>
      </c>
    </row>
    <row r="464" spans="1:10" ht="15" hidden="1" customHeight="1">
      <c r="A464" s="97">
        <f>'RAW MATERIALS'!B206</f>
        <v>0</v>
      </c>
      <c r="B464" s="98" t="e">
        <f t="shared" si="29"/>
        <v>#N/A</v>
      </c>
      <c r="C464" s="99">
        <f>SUMPRODUCT(('Materials bought'!$A$4:$A$4121='Buy list'!A464)*('Materials bought'!$B$4:$B$4121))-SUMPRODUCT(('Materials used'!$A$4:$A$4296='Buy list'!A464)*('Materials used'!$B$4:$B$4296))</f>
        <v>0</v>
      </c>
      <c r="D464" s="99">
        <f>SUMPRODUCT((Orders!$A$4:$A$3960='Buy list'!$A464)*(Orders!$D$4:$D$3960))</f>
        <v>0</v>
      </c>
      <c r="E464" s="99">
        <f t="shared" si="30"/>
        <v>0</v>
      </c>
      <c r="F464" s="100" t="e">
        <f>VLOOKUP(A464,'RAW MATERIALS'!$B$4:$I$206,2,FALSE)</f>
        <v>#N/A</v>
      </c>
      <c r="G464" s="100" t="e">
        <f t="shared" si="31"/>
        <v>#N/A</v>
      </c>
      <c r="H464" s="101" t="e">
        <f>'RAW MATERIALS'!#REF!</f>
        <v>#REF!</v>
      </c>
      <c r="I464" s="101" t="e">
        <f t="shared" si="32"/>
        <v>#N/A</v>
      </c>
      <c r="J464" s="137" t="e">
        <f>VLOOKUP(A464,'RAW MATERIALS'!$B$4:$I$206,3,FALSE)*B464</f>
        <v>#N/A</v>
      </c>
    </row>
    <row r="465" spans="1:10" ht="15" hidden="1" customHeight="1">
      <c r="A465" s="97">
        <f>'RAW MATERIALS'!B207</f>
        <v>0</v>
      </c>
      <c r="B465" s="98" t="e">
        <f t="shared" si="29"/>
        <v>#N/A</v>
      </c>
      <c r="C465" s="99">
        <f>SUMPRODUCT(('Materials bought'!$A$4:$A$4121='Buy list'!A465)*('Materials bought'!$B$4:$B$4121))-SUMPRODUCT(('Materials used'!$A$4:$A$4296='Buy list'!A465)*('Materials used'!$B$4:$B$4296))</f>
        <v>0</v>
      </c>
      <c r="D465" s="99">
        <f>SUMPRODUCT((Orders!$A$4:$A$3960='Buy list'!$A465)*(Orders!$D$4:$D$3960))</f>
        <v>0</v>
      </c>
      <c r="E465" s="99">
        <f t="shared" si="30"/>
        <v>0</v>
      </c>
      <c r="F465" s="100" t="e">
        <f>VLOOKUP(A465,'RAW MATERIALS'!$B$4:$I$206,2,FALSE)</f>
        <v>#N/A</v>
      </c>
      <c r="G465" s="100" t="e">
        <f t="shared" si="31"/>
        <v>#N/A</v>
      </c>
      <c r="H465" s="101" t="e">
        <f>'RAW MATERIALS'!#REF!</f>
        <v>#REF!</v>
      </c>
      <c r="I465" s="101" t="e">
        <f t="shared" si="32"/>
        <v>#N/A</v>
      </c>
      <c r="J465" s="137" t="e">
        <f>VLOOKUP(A465,'RAW MATERIALS'!$B$4:$I$206,3,FALSE)*B465</f>
        <v>#N/A</v>
      </c>
    </row>
    <row r="466" spans="1:10" ht="15" hidden="1" customHeight="1">
      <c r="A466" s="97">
        <f>'RAW MATERIALS'!B208</f>
        <v>0</v>
      </c>
      <c r="B466" s="98" t="e">
        <f t="shared" si="29"/>
        <v>#N/A</v>
      </c>
      <c r="C466" s="99">
        <f>SUMPRODUCT(('Materials bought'!$A$4:$A$4121='Buy list'!A466)*('Materials bought'!$B$4:$B$4121))-SUMPRODUCT(('Materials used'!$A$4:$A$4296='Buy list'!A466)*('Materials used'!$B$4:$B$4296))</f>
        <v>0</v>
      </c>
      <c r="D466" s="99">
        <f>SUMPRODUCT((Orders!$A$4:$A$3960='Buy list'!$A466)*(Orders!$D$4:$D$3960))</f>
        <v>0</v>
      </c>
      <c r="E466" s="99">
        <f t="shared" si="30"/>
        <v>0</v>
      </c>
      <c r="F466" s="100" t="e">
        <f>VLOOKUP(A466,'RAW MATERIALS'!$B$4:$I$206,2,FALSE)</f>
        <v>#N/A</v>
      </c>
      <c r="G466" s="100" t="e">
        <f t="shared" si="31"/>
        <v>#N/A</v>
      </c>
      <c r="H466" s="101" t="e">
        <f>'RAW MATERIALS'!#REF!</f>
        <v>#REF!</v>
      </c>
      <c r="I466" s="101" t="e">
        <f t="shared" si="32"/>
        <v>#N/A</v>
      </c>
      <c r="J466" s="137" t="e">
        <f>VLOOKUP(A466,'RAW MATERIALS'!$B$4:$I$206,3,FALSE)*B466</f>
        <v>#N/A</v>
      </c>
    </row>
    <row r="467" spans="1:10" ht="15" hidden="1" customHeight="1">
      <c r="A467" s="97">
        <f>'RAW MATERIALS'!B209</f>
        <v>0</v>
      </c>
      <c r="B467" s="98" t="e">
        <f t="shared" si="29"/>
        <v>#N/A</v>
      </c>
      <c r="C467" s="99">
        <f>SUMPRODUCT(('Materials bought'!$A$4:$A$4121='Buy list'!A467)*('Materials bought'!$B$4:$B$4121))-SUMPRODUCT(('Materials used'!$A$4:$A$4296='Buy list'!A467)*('Materials used'!$B$4:$B$4296))</f>
        <v>0</v>
      </c>
      <c r="D467" s="99">
        <f>SUMPRODUCT((Orders!$A$4:$A$3960='Buy list'!$A467)*(Orders!$D$4:$D$3960))</f>
        <v>0</v>
      </c>
      <c r="E467" s="99">
        <f t="shared" si="30"/>
        <v>0</v>
      </c>
      <c r="F467" s="100" t="e">
        <f>VLOOKUP(A467,'RAW MATERIALS'!$B$4:$I$206,2,FALSE)</f>
        <v>#N/A</v>
      </c>
      <c r="G467" s="100" t="e">
        <f t="shared" si="31"/>
        <v>#N/A</v>
      </c>
      <c r="H467" s="101" t="e">
        <f>'RAW MATERIALS'!#REF!</f>
        <v>#REF!</v>
      </c>
      <c r="I467" s="101" t="e">
        <f t="shared" si="32"/>
        <v>#N/A</v>
      </c>
      <c r="J467" s="137" t="e">
        <f>VLOOKUP(A467,'RAW MATERIALS'!$B$4:$I$206,3,FALSE)*B467</f>
        <v>#N/A</v>
      </c>
    </row>
    <row r="468" spans="1:10" ht="15" hidden="1" customHeight="1">
      <c r="A468" s="97">
        <f>'RAW MATERIALS'!B210</f>
        <v>0</v>
      </c>
      <c r="B468" s="98" t="e">
        <f t="shared" si="29"/>
        <v>#N/A</v>
      </c>
      <c r="C468" s="99">
        <f>SUMPRODUCT(('Materials bought'!$A$4:$A$4121='Buy list'!A468)*('Materials bought'!$B$4:$B$4121))-SUMPRODUCT(('Materials used'!$A$4:$A$4296='Buy list'!A468)*('Materials used'!$B$4:$B$4296))</f>
        <v>0</v>
      </c>
      <c r="D468" s="99">
        <f>SUMPRODUCT((Orders!$A$4:$A$3960='Buy list'!$A468)*(Orders!$D$4:$D$3960))</f>
        <v>0</v>
      </c>
      <c r="E468" s="99">
        <f t="shared" si="30"/>
        <v>0</v>
      </c>
      <c r="F468" s="100" t="e">
        <f>VLOOKUP(A468,'RAW MATERIALS'!$B$4:$I$206,2,FALSE)</f>
        <v>#N/A</v>
      </c>
      <c r="G468" s="100" t="e">
        <f t="shared" si="31"/>
        <v>#N/A</v>
      </c>
      <c r="H468" s="101" t="e">
        <f>'RAW MATERIALS'!#REF!</f>
        <v>#REF!</v>
      </c>
      <c r="I468" s="101" t="e">
        <f t="shared" si="32"/>
        <v>#N/A</v>
      </c>
      <c r="J468" s="137" t="e">
        <f>VLOOKUP(A468,'RAW MATERIALS'!$B$4:$I$206,3,FALSE)*B468</f>
        <v>#N/A</v>
      </c>
    </row>
    <row r="469" spans="1:10" ht="15" hidden="1" customHeight="1">
      <c r="A469" s="97">
        <f>'RAW MATERIALS'!B211</f>
        <v>0</v>
      </c>
      <c r="B469" s="98" t="e">
        <f t="shared" si="29"/>
        <v>#N/A</v>
      </c>
      <c r="C469" s="99">
        <f>SUMPRODUCT(('Materials bought'!$A$4:$A$4121='Buy list'!A469)*('Materials bought'!$B$4:$B$4121))-SUMPRODUCT(('Materials used'!$A$4:$A$4296='Buy list'!A469)*('Materials used'!$B$4:$B$4296))</f>
        <v>0</v>
      </c>
      <c r="D469" s="99">
        <f>SUMPRODUCT((Orders!$A$4:$A$3960='Buy list'!$A469)*(Orders!$D$4:$D$3960))</f>
        <v>0</v>
      </c>
      <c r="E469" s="99">
        <f t="shared" si="30"/>
        <v>0</v>
      </c>
      <c r="F469" s="100" t="e">
        <f>VLOOKUP(A469,'RAW MATERIALS'!$B$4:$I$206,2,FALSE)</f>
        <v>#N/A</v>
      </c>
      <c r="G469" s="100" t="e">
        <f t="shared" si="31"/>
        <v>#N/A</v>
      </c>
      <c r="H469" s="101" t="e">
        <f>'RAW MATERIALS'!#REF!</f>
        <v>#REF!</v>
      </c>
      <c r="I469" s="101" t="e">
        <f t="shared" si="32"/>
        <v>#N/A</v>
      </c>
      <c r="J469" s="137" t="e">
        <f>VLOOKUP(A469,'RAW MATERIALS'!$B$4:$I$206,3,FALSE)*B469</f>
        <v>#N/A</v>
      </c>
    </row>
    <row r="470" spans="1:10" ht="15" hidden="1" customHeight="1">
      <c r="A470" s="97">
        <f>'RAW MATERIALS'!B212</f>
        <v>0</v>
      </c>
      <c r="B470" s="98" t="e">
        <f t="shared" si="29"/>
        <v>#N/A</v>
      </c>
      <c r="C470" s="99">
        <f>SUMPRODUCT(('Materials bought'!$A$4:$A$4121='Buy list'!A470)*('Materials bought'!$B$4:$B$4121))-SUMPRODUCT(('Materials used'!$A$4:$A$4296='Buy list'!A470)*('Materials used'!$B$4:$B$4296))</f>
        <v>0</v>
      </c>
      <c r="D470" s="99">
        <f>SUMPRODUCT((Orders!$A$4:$A$3960='Buy list'!$A470)*(Orders!$D$4:$D$3960))</f>
        <v>0</v>
      </c>
      <c r="E470" s="99">
        <f t="shared" si="30"/>
        <v>0</v>
      </c>
      <c r="F470" s="100" t="e">
        <f>VLOOKUP(A470,'RAW MATERIALS'!$B$4:$I$206,2,FALSE)</f>
        <v>#N/A</v>
      </c>
      <c r="G470" s="100" t="e">
        <f t="shared" si="31"/>
        <v>#N/A</v>
      </c>
      <c r="H470" s="101" t="e">
        <f>'RAW MATERIALS'!#REF!</f>
        <v>#REF!</v>
      </c>
      <c r="I470" s="101" t="e">
        <f t="shared" si="32"/>
        <v>#N/A</v>
      </c>
      <c r="J470" s="137" t="e">
        <f>VLOOKUP(A470,'RAW MATERIALS'!$B$4:$I$206,3,FALSE)*B470</f>
        <v>#N/A</v>
      </c>
    </row>
    <row r="471" spans="1:10" ht="15" hidden="1" customHeight="1">
      <c r="A471" s="97">
        <f>'RAW MATERIALS'!B213</f>
        <v>0</v>
      </c>
      <c r="B471" s="98" t="e">
        <f t="shared" si="29"/>
        <v>#N/A</v>
      </c>
      <c r="C471" s="99">
        <f>SUMPRODUCT(('Materials bought'!$A$4:$A$4121='Buy list'!A471)*('Materials bought'!$B$4:$B$4121))-SUMPRODUCT(('Materials used'!$A$4:$A$4296='Buy list'!A471)*('Materials used'!$B$4:$B$4296))</f>
        <v>0</v>
      </c>
      <c r="D471" s="99">
        <f>SUMPRODUCT((Orders!$A$4:$A$3960='Buy list'!$A471)*(Orders!$D$4:$D$3960))</f>
        <v>0</v>
      </c>
      <c r="E471" s="99">
        <f t="shared" si="30"/>
        <v>0</v>
      </c>
      <c r="F471" s="100" t="e">
        <f>VLOOKUP(A471,'RAW MATERIALS'!$B$4:$I$206,2,FALSE)</f>
        <v>#N/A</v>
      </c>
      <c r="G471" s="100" t="e">
        <f t="shared" si="31"/>
        <v>#N/A</v>
      </c>
      <c r="H471" s="101" t="e">
        <f>'RAW MATERIALS'!#REF!</f>
        <v>#REF!</v>
      </c>
      <c r="I471" s="101" t="e">
        <f t="shared" si="32"/>
        <v>#N/A</v>
      </c>
      <c r="J471" s="137" t="e">
        <f>VLOOKUP(A471,'RAW MATERIALS'!$B$4:$I$206,3,FALSE)*B471</f>
        <v>#N/A</v>
      </c>
    </row>
    <row r="472" spans="1:10" ht="15" hidden="1" customHeight="1">
      <c r="A472" s="97">
        <f>'RAW MATERIALS'!B214</f>
        <v>0</v>
      </c>
      <c r="B472" s="98" t="e">
        <f t="shared" si="29"/>
        <v>#N/A</v>
      </c>
      <c r="C472" s="99">
        <f>SUMPRODUCT(('Materials bought'!$A$4:$A$4121='Buy list'!A472)*('Materials bought'!$B$4:$B$4121))-SUMPRODUCT(('Materials used'!$A$4:$A$4296='Buy list'!A472)*('Materials used'!$B$4:$B$4296))</f>
        <v>0</v>
      </c>
      <c r="D472" s="99">
        <f>SUMPRODUCT((Orders!$A$4:$A$3960='Buy list'!$A472)*(Orders!$D$4:$D$3960))</f>
        <v>0</v>
      </c>
      <c r="E472" s="99">
        <f t="shared" si="30"/>
        <v>0</v>
      </c>
      <c r="F472" s="100" t="e">
        <f>VLOOKUP(A472,'RAW MATERIALS'!$B$4:$I$206,2,FALSE)</f>
        <v>#N/A</v>
      </c>
      <c r="G472" s="100" t="e">
        <f t="shared" si="31"/>
        <v>#N/A</v>
      </c>
      <c r="H472" s="101" t="e">
        <f>'RAW MATERIALS'!#REF!</f>
        <v>#REF!</v>
      </c>
      <c r="I472" s="101" t="e">
        <f t="shared" si="32"/>
        <v>#N/A</v>
      </c>
      <c r="J472" s="137" t="e">
        <f>VLOOKUP(A472,'RAW MATERIALS'!$B$4:$I$206,3,FALSE)*B472</f>
        <v>#N/A</v>
      </c>
    </row>
    <row r="473" spans="1:10" ht="15" hidden="1" customHeight="1">
      <c r="A473" s="97">
        <f>'RAW MATERIALS'!B215</f>
        <v>0</v>
      </c>
      <c r="B473" s="98" t="e">
        <f t="shared" si="29"/>
        <v>#N/A</v>
      </c>
      <c r="C473" s="99">
        <f>SUMPRODUCT(('Materials bought'!$A$4:$A$4121='Buy list'!A473)*('Materials bought'!$B$4:$B$4121))-SUMPRODUCT(('Materials used'!$A$4:$A$4296='Buy list'!A473)*('Materials used'!$B$4:$B$4296))</f>
        <v>0</v>
      </c>
      <c r="D473" s="99">
        <f>SUMPRODUCT((Orders!$A$4:$A$3960='Buy list'!$A473)*(Orders!$D$4:$D$3960))</f>
        <v>0</v>
      </c>
      <c r="E473" s="99">
        <f t="shared" si="30"/>
        <v>0</v>
      </c>
      <c r="F473" s="100" t="e">
        <f>VLOOKUP(A473,'RAW MATERIALS'!$B$4:$I$206,2,FALSE)</f>
        <v>#N/A</v>
      </c>
      <c r="G473" s="100" t="e">
        <f t="shared" si="31"/>
        <v>#N/A</v>
      </c>
      <c r="H473" s="101" t="e">
        <f>'RAW MATERIALS'!#REF!</f>
        <v>#REF!</v>
      </c>
      <c r="I473" s="101" t="e">
        <f t="shared" si="32"/>
        <v>#N/A</v>
      </c>
      <c r="J473" s="137" t="e">
        <f>VLOOKUP(A473,'RAW MATERIALS'!$B$4:$I$206,3,FALSE)*B473</f>
        <v>#N/A</v>
      </c>
    </row>
    <row r="474" spans="1:10" ht="15" hidden="1" customHeight="1">
      <c r="A474" s="97">
        <f>'RAW MATERIALS'!B216</f>
        <v>0</v>
      </c>
      <c r="B474" s="98" t="e">
        <f t="shared" si="29"/>
        <v>#N/A</v>
      </c>
      <c r="C474" s="99">
        <f>SUMPRODUCT(('Materials bought'!$A$4:$A$4121='Buy list'!A474)*('Materials bought'!$B$4:$B$4121))-SUMPRODUCT(('Materials used'!$A$4:$A$4296='Buy list'!A474)*('Materials used'!$B$4:$B$4296))</f>
        <v>0</v>
      </c>
      <c r="D474" s="99">
        <f>SUMPRODUCT((Orders!$A$4:$A$3960='Buy list'!$A474)*(Orders!$D$4:$D$3960))</f>
        <v>0</v>
      </c>
      <c r="E474" s="99">
        <f t="shared" si="30"/>
        <v>0</v>
      </c>
      <c r="F474" s="100" t="e">
        <f>VLOOKUP(A474,'RAW MATERIALS'!$B$4:$I$206,2,FALSE)</f>
        <v>#N/A</v>
      </c>
      <c r="G474" s="100" t="e">
        <f t="shared" si="31"/>
        <v>#N/A</v>
      </c>
      <c r="H474" s="101" t="e">
        <f>'RAW MATERIALS'!#REF!</f>
        <v>#REF!</v>
      </c>
      <c r="I474" s="101" t="e">
        <f t="shared" si="32"/>
        <v>#N/A</v>
      </c>
      <c r="J474" s="137" t="e">
        <f>VLOOKUP(A474,'RAW MATERIALS'!$B$4:$I$206,3,FALSE)*B474</f>
        <v>#N/A</v>
      </c>
    </row>
    <row r="475" spans="1:10" ht="15" hidden="1" customHeight="1">
      <c r="A475" s="97">
        <f>'RAW MATERIALS'!B217</f>
        <v>0</v>
      </c>
      <c r="B475" s="98" t="e">
        <f t="shared" si="29"/>
        <v>#N/A</v>
      </c>
      <c r="C475" s="99">
        <f>SUMPRODUCT(('Materials bought'!$A$4:$A$4121='Buy list'!A475)*('Materials bought'!$B$4:$B$4121))-SUMPRODUCT(('Materials used'!$A$4:$A$4296='Buy list'!A475)*('Materials used'!$B$4:$B$4296))</f>
        <v>0</v>
      </c>
      <c r="D475" s="99">
        <f>SUMPRODUCT((Orders!$A$4:$A$3960='Buy list'!$A475)*(Orders!$D$4:$D$3960))</f>
        <v>0</v>
      </c>
      <c r="E475" s="99">
        <f t="shared" si="30"/>
        <v>0</v>
      </c>
      <c r="F475" s="100" t="e">
        <f>VLOOKUP(A475,'RAW MATERIALS'!$B$4:$I$206,2,FALSE)</f>
        <v>#N/A</v>
      </c>
      <c r="G475" s="100" t="e">
        <f t="shared" si="31"/>
        <v>#N/A</v>
      </c>
      <c r="H475" s="101" t="e">
        <f>'RAW MATERIALS'!#REF!</f>
        <v>#REF!</v>
      </c>
      <c r="I475" s="101" t="e">
        <f t="shared" si="32"/>
        <v>#N/A</v>
      </c>
      <c r="J475" s="137" t="e">
        <f>VLOOKUP(A475,'RAW MATERIALS'!$B$4:$I$206,3,FALSE)*B475</f>
        <v>#N/A</v>
      </c>
    </row>
    <row r="476" spans="1:10" ht="15" hidden="1" customHeight="1">
      <c r="A476" s="97">
        <f>'RAW MATERIALS'!B218</f>
        <v>0</v>
      </c>
      <c r="B476" s="98" t="e">
        <f t="shared" si="29"/>
        <v>#N/A</v>
      </c>
      <c r="C476" s="99">
        <f>SUMPRODUCT(('Materials bought'!$A$4:$A$4121='Buy list'!A476)*('Materials bought'!$B$4:$B$4121))-SUMPRODUCT(('Materials used'!$A$4:$A$4296='Buy list'!A476)*('Materials used'!$B$4:$B$4296))</f>
        <v>0</v>
      </c>
      <c r="D476" s="99">
        <f>SUMPRODUCT((Orders!$A$4:$A$3960='Buy list'!$A476)*(Orders!$D$4:$D$3960))</f>
        <v>0</v>
      </c>
      <c r="E476" s="99">
        <f t="shared" si="30"/>
        <v>0</v>
      </c>
      <c r="F476" s="100" t="e">
        <f>VLOOKUP(A476,'RAW MATERIALS'!$B$4:$I$206,2,FALSE)</f>
        <v>#N/A</v>
      </c>
      <c r="G476" s="100" t="e">
        <f t="shared" si="31"/>
        <v>#N/A</v>
      </c>
      <c r="H476" s="101" t="e">
        <f>'RAW MATERIALS'!#REF!</f>
        <v>#REF!</v>
      </c>
      <c r="I476" s="101" t="e">
        <f t="shared" si="32"/>
        <v>#N/A</v>
      </c>
      <c r="J476" s="137" t="e">
        <f>VLOOKUP(A476,'RAW MATERIALS'!$B$4:$I$206,3,FALSE)*B476</f>
        <v>#N/A</v>
      </c>
    </row>
    <row r="477" spans="1:10" ht="15" hidden="1" customHeight="1">
      <c r="A477" s="97">
        <f>'RAW MATERIALS'!B219</f>
        <v>0</v>
      </c>
      <c r="B477" s="98" t="e">
        <f t="shared" si="29"/>
        <v>#N/A</v>
      </c>
      <c r="C477" s="99">
        <f>SUMPRODUCT(('Materials bought'!$A$4:$A$4121='Buy list'!A477)*('Materials bought'!$B$4:$B$4121))-SUMPRODUCT(('Materials used'!$A$4:$A$4296='Buy list'!A477)*('Materials used'!$B$4:$B$4296))</f>
        <v>0</v>
      </c>
      <c r="D477" s="99">
        <f>SUMPRODUCT((Orders!$A$4:$A$3960='Buy list'!$A477)*(Orders!$D$4:$D$3960))</f>
        <v>0</v>
      </c>
      <c r="E477" s="99">
        <f t="shared" si="30"/>
        <v>0</v>
      </c>
      <c r="F477" s="100" t="e">
        <f>VLOOKUP(A477,'RAW MATERIALS'!$B$4:$I$206,2,FALSE)</f>
        <v>#N/A</v>
      </c>
      <c r="G477" s="100" t="e">
        <f t="shared" si="31"/>
        <v>#N/A</v>
      </c>
      <c r="H477" s="101" t="e">
        <f>'RAW MATERIALS'!#REF!</f>
        <v>#REF!</v>
      </c>
      <c r="I477" s="101" t="e">
        <f t="shared" si="32"/>
        <v>#N/A</v>
      </c>
      <c r="J477" s="137" t="e">
        <f>VLOOKUP(A477,'RAW MATERIALS'!$B$4:$I$206,3,FALSE)*B477</f>
        <v>#N/A</v>
      </c>
    </row>
    <row r="478" spans="1:10" ht="15" hidden="1" customHeight="1">
      <c r="A478" s="97">
        <f>'RAW MATERIALS'!B220</f>
        <v>0</v>
      </c>
      <c r="B478" s="98" t="e">
        <f t="shared" si="29"/>
        <v>#N/A</v>
      </c>
      <c r="C478" s="99">
        <f>SUMPRODUCT(('Materials bought'!$A$4:$A$4121='Buy list'!A478)*('Materials bought'!$B$4:$B$4121))-SUMPRODUCT(('Materials used'!$A$4:$A$4296='Buy list'!A478)*('Materials used'!$B$4:$B$4296))</f>
        <v>0</v>
      </c>
      <c r="D478" s="99">
        <f>SUMPRODUCT((Orders!$A$4:$A$3960='Buy list'!$A478)*(Orders!$D$4:$D$3960))</f>
        <v>0</v>
      </c>
      <c r="E478" s="99">
        <f t="shared" si="30"/>
        <v>0</v>
      </c>
      <c r="F478" s="100" t="e">
        <f>VLOOKUP(A478,'RAW MATERIALS'!$B$4:$I$206,2,FALSE)</f>
        <v>#N/A</v>
      </c>
      <c r="G478" s="100" t="e">
        <f t="shared" si="31"/>
        <v>#N/A</v>
      </c>
      <c r="H478" s="101" t="e">
        <f>'RAW MATERIALS'!#REF!</f>
        <v>#REF!</v>
      </c>
      <c r="I478" s="101" t="e">
        <f t="shared" si="32"/>
        <v>#N/A</v>
      </c>
      <c r="J478" s="137" t="e">
        <f>VLOOKUP(A478,'RAW MATERIALS'!$B$4:$I$206,3,FALSE)*B478</f>
        <v>#N/A</v>
      </c>
    </row>
    <row r="479" spans="1:10" ht="15" hidden="1" customHeight="1">
      <c r="A479" s="97">
        <f>'RAW MATERIALS'!B221</f>
        <v>0</v>
      </c>
      <c r="B479" s="98" t="e">
        <f t="shared" si="29"/>
        <v>#N/A</v>
      </c>
      <c r="C479" s="99">
        <f>SUMPRODUCT(('Materials bought'!$A$4:$A$4121='Buy list'!A479)*('Materials bought'!$B$4:$B$4121))-SUMPRODUCT(('Materials used'!$A$4:$A$4296='Buy list'!A479)*('Materials used'!$B$4:$B$4296))</f>
        <v>0</v>
      </c>
      <c r="D479" s="99">
        <f>SUMPRODUCT((Orders!$A$4:$A$3960='Buy list'!$A479)*(Orders!$D$4:$D$3960))</f>
        <v>0</v>
      </c>
      <c r="E479" s="99">
        <f t="shared" si="30"/>
        <v>0</v>
      </c>
      <c r="F479" s="100" t="e">
        <f>VLOOKUP(A479,'RAW MATERIALS'!$B$4:$I$206,2,FALSE)</f>
        <v>#N/A</v>
      </c>
      <c r="G479" s="100" t="e">
        <f t="shared" si="31"/>
        <v>#N/A</v>
      </c>
      <c r="H479" s="101" t="e">
        <f>'RAW MATERIALS'!#REF!</f>
        <v>#REF!</v>
      </c>
      <c r="I479" s="101" t="e">
        <f t="shared" si="32"/>
        <v>#N/A</v>
      </c>
      <c r="J479" s="137" t="e">
        <f>VLOOKUP(A479,'RAW MATERIALS'!$B$4:$I$206,3,FALSE)*B479</f>
        <v>#N/A</v>
      </c>
    </row>
    <row r="480" spans="1:10" ht="15" hidden="1" customHeight="1">
      <c r="A480" s="97">
        <f>'RAW MATERIALS'!B222</f>
        <v>0</v>
      </c>
      <c r="B480" s="98" t="e">
        <f t="shared" si="29"/>
        <v>#N/A</v>
      </c>
      <c r="C480" s="99">
        <f>SUMPRODUCT(('Materials bought'!$A$4:$A$4121='Buy list'!A480)*('Materials bought'!$B$4:$B$4121))-SUMPRODUCT(('Materials used'!$A$4:$A$4296='Buy list'!A480)*('Materials used'!$B$4:$B$4296))</f>
        <v>0</v>
      </c>
      <c r="D480" s="99">
        <f>SUMPRODUCT((Orders!$A$4:$A$3960='Buy list'!$A480)*(Orders!$D$4:$D$3960))</f>
        <v>0</v>
      </c>
      <c r="E480" s="99">
        <f t="shared" si="30"/>
        <v>0</v>
      </c>
      <c r="F480" s="100" t="e">
        <f>VLOOKUP(A480,'RAW MATERIALS'!$B$4:$I$206,2,FALSE)</f>
        <v>#N/A</v>
      </c>
      <c r="G480" s="100" t="e">
        <f t="shared" si="31"/>
        <v>#N/A</v>
      </c>
      <c r="H480" s="101" t="e">
        <f>'RAW MATERIALS'!#REF!</f>
        <v>#REF!</v>
      </c>
      <c r="I480" s="101" t="e">
        <f t="shared" si="32"/>
        <v>#N/A</v>
      </c>
      <c r="J480" s="137" t="e">
        <f>VLOOKUP(A480,'RAW MATERIALS'!$B$4:$I$206,3,FALSE)*B480</f>
        <v>#N/A</v>
      </c>
    </row>
    <row r="481" spans="1:10" ht="15" hidden="1" customHeight="1">
      <c r="A481" s="97">
        <f>'RAW MATERIALS'!B223</f>
        <v>0</v>
      </c>
      <c r="B481" s="98" t="e">
        <f t="shared" si="29"/>
        <v>#N/A</v>
      </c>
      <c r="C481" s="99">
        <f>SUMPRODUCT(('Materials bought'!$A$4:$A$4121='Buy list'!A481)*('Materials bought'!$B$4:$B$4121))-SUMPRODUCT(('Materials used'!$A$4:$A$4296='Buy list'!A481)*('Materials used'!$B$4:$B$4296))</f>
        <v>0</v>
      </c>
      <c r="D481" s="99">
        <f>SUMPRODUCT((Orders!$A$4:$A$3960='Buy list'!$A481)*(Orders!$D$4:$D$3960))</f>
        <v>0</v>
      </c>
      <c r="E481" s="99">
        <f t="shared" si="30"/>
        <v>0</v>
      </c>
      <c r="F481" s="100" t="e">
        <f>VLOOKUP(A481,'RAW MATERIALS'!$B$4:$I$206,2,FALSE)</f>
        <v>#N/A</v>
      </c>
      <c r="G481" s="100" t="e">
        <f t="shared" si="31"/>
        <v>#N/A</v>
      </c>
      <c r="H481" s="101" t="e">
        <f>'RAW MATERIALS'!#REF!</f>
        <v>#REF!</v>
      </c>
      <c r="I481" s="101" t="e">
        <f t="shared" si="32"/>
        <v>#N/A</v>
      </c>
      <c r="J481" s="137" t="e">
        <f>VLOOKUP(A481,'RAW MATERIALS'!$B$4:$I$206,3,FALSE)*B481</f>
        <v>#N/A</v>
      </c>
    </row>
    <row r="482" spans="1:10" ht="15" hidden="1" customHeight="1">
      <c r="A482" s="97">
        <f>'RAW MATERIALS'!B224</f>
        <v>0</v>
      </c>
      <c r="B482" s="98" t="e">
        <f t="shared" si="29"/>
        <v>#N/A</v>
      </c>
      <c r="C482" s="99">
        <f>SUMPRODUCT(('Materials bought'!$A$4:$A$4121='Buy list'!A482)*('Materials bought'!$B$4:$B$4121))-SUMPRODUCT(('Materials used'!$A$4:$A$4296='Buy list'!A482)*('Materials used'!$B$4:$B$4296))</f>
        <v>0</v>
      </c>
      <c r="D482" s="99">
        <f>SUMPRODUCT((Orders!$A$4:$A$3960='Buy list'!$A482)*(Orders!$D$4:$D$3960))</f>
        <v>0</v>
      </c>
      <c r="E482" s="99">
        <f t="shared" si="30"/>
        <v>0</v>
      </c>
      <c r="F482" s="100" t="e">
        <f>VLOOKUP(A482,'RAW MATERIALS'!$B$4:$I$206,2,FALSE)</f>
        <v>#N/A</v>
      </c>
      <c r="G482" s="100" t="e">
        <f t="shared" si="31"/>
        <v>#N/A</v>
      </c>
      <c r="H482" s="101" t="e">
        <f>'RAW MATERIALS'!#REF!</f>
        <v>#REF!</v>
      </c>
      <c r="I482" s="101" t="e">
        <f t="shared" si="32"/>
        <v>#N/A</v>
      </c>
      <c r="J482" s="137" t="e">
        <f>VLOOKUP(A482,'RAW MATERIALS'!$B$4:$I$206,3,FALSE)*B482</f>
        <v>#N/A</v>
      </c>
    </row>
    <row r="483" spans="1:10" ht="15" hidden="1" customHeight="1">
      <c r="A483" s="97">
        <f>'RAW MATERIALS'!B225</f>
        <v>0</v>
      </c>
      <c r="B483" s="98" t="e">
        <f t="shared" si="29"/>
        <v>#N/A</v>
      </c>
      <c r="C483" s="99">
        <f>SUMPRODUCT(('Materials bought'!$A$4:$A$4121='Buy list'!A483)*('Materials bought'!$B$4:$B$4121))-SUMPRODUCT(('Materials used'!$A$4:$A$4296='Buy list'!A483)*('Materials used'!$B$4:$B$4296))</f>
        <v>0</v>
      </c>
      <c r="D483" s="99">
        <f>SUMPRODUCT((Orders!$A$4:$A$3960='Buy list'!$A483)*(Orders!$D$4:$D$3960))</f>
        <v>0</v>
      </c>
      <c r="E483" s="99">
        <f t="shared" si="30"/>
        <v>0</v>
      </c>
      <c r="F483" s="100" t="e">
        <f>VLOOKUP(A483,'RAW MATERIALS'!$B$4:$I$206,2,FALSE)</f>
        <v>#N/A</v>
      </c>
      <c r="G483" s="100" t="e">
        <f t="shared" si="31"/>
        <v>#N/A</v>
      </c>
      <c r="H483" s="101" t="e">
        <f>'RAW MATERIALS'!#REF!</f>
        <v>#REF!</v>
      </c>
      <c r="I483" s="101" t="e">
        <f t="shared" si="32"/>
        <v>#N/A</v>
      </c>
      <c r="J483" s="137" t="e">
        <f>VLOOKUP(A483,'RAW MATERIALS'!$B$4:$I$206,3,FALSE)*B483</f>
        <v>#N/A</v>
      </c>
    </row>
    <row r="484" spans="1:10" ht="15" hidden="1" customHeight="1">
      <c r="A484" s="97">
        <f>'RAW MATERIALS'!B226</f>
        <v>0</v>
      </c>
      <c r="B484" s="98" t="e">
        <f t="shared" si="29"/>
        <v>#N/A</v>
      </c>
      <c r="C484" s="99">
        <f>SUMPRODUCT(('Materials bought'!$A$4:$A$4121='Buy list'!A484)*('Materials bought'!$B$4:$B$4121))-SUMPRODUCT(('Materials used'!$A$4:$A$4296='Buy list'!A484)*('Materials used'!$B$4:$B$4296))</f>
        <v>0</v>
      </c>
      <c r="D484" s="99">
        <f>SUMPRODUCT((Orders!$A$4:$A$3960='Buy list'!$A484)*(Orders!$D$4:$D$3960))</f>
        <v>0</v>
      </c>
      <c r="E484" s="99">
        <f t="shared" si="30"/>
        <v>0</v>
      </c>
      <c r="F484" s="100" t="e">
        <f>VLOOKUP(A484,'RAW MATERIALS'!$B$4:$I$206,2,FALSE)</f>
        <v>#N/A</v>
      </c>
      <c r="G484" s="100" t="e">
        <f t="shared" si="31"/>
        <v>#N/A</v>
      </c>
      <c r="H484" s="101" t="e">
        <f>'RAW MATERIALS'!#REF!</f>
        <v>#REF!</v>
      </c>
      <c r="I484" s="101" t="e">
        <f t="shared" si="32"/>
        <v>#N/A</v>
      </c>
      <c r="J484" s="137" t="e">
        <f>VLOOKUP(A484,'RAW MATERIALS'!$B$4:$I$206,3,FALSE)*B484</f>
        <v>#N/A</v>
      </c>
    </row>
    <row r="485" spans="1:10" ht="15" hidden="1" customHeight="1">
      <c r="A485" s="97">
        <f>'RAW MATERIALS'!B227</f>
        <v>0</v>
      </c>
      <c r="B485" s="98" t="e">
        <f t="shared" si="29"/>
        <v>#N/A</v>
      </c>
      <c r="C485" s="99">
        <f>SUMPRODUCT(('Materials bought'!$A$4:$A$4121='Buy list'!A485)*('Materials bought'!$B$4:$B$4121))-SUMPRODUCT(('Materials used'!$A$4:$A$4296='Buy list'!A485)*('Materials used'!$B$4:$B$4296))</f>
        <v>0</v>
      </c>
      <c r="D485" s="99">
        <f>SUMPRODUCT((Orders!$A$4:$A$3960='Buy list'!$A485)*(Orders!$D$4:$D$3960))</f>
        <v>0</v>
      </c>
      <c r="E485" s="99">
        <f t="shared" si="30"/>
        <v>0</v>
      </c>
      <c r="F485" s="100" t="e">
        <f>VLOOKUP(A485,'RAW MATERIALS'!$B$4:$I$206,2,FALSE)</f>
        <v>#N/A</v>
      </c>
      <c r="G485" s="100" t="e">
        <f t="shared" si="31"/>
        <v>#N/A</v>
      </c>
      <c r="H485" s="101" t="e">
        <f>'RAW MATERIALS'!#REF!</f>
        <v>#REF!</v>
      </c>
      <c r="I485" s="101" t="e">
        <f t="shared" si="32"/>
        <v>#N/A</v>
      </c>
      <c r="J485" s="137" t="e">
        <f>VLOOKUP(A485,'RAW MATERIALS'!$B$4:$I$206,3,FALSE)*B485</f>
        <v>#N/A</v>
      </c>
    </row>
    <row r="486" spans="1:10" ht="15" hidden="1" customHeight="1">
      <c r="A486" s="97">
        <f>'RAW MATERIALS'!B228</f>
        <v>0</v>
      </c>
      <c r="B486" s="98" t="e">
        <f t="shared" si="29"/>
        <v>#N/A</v>
      </c>
      <c r="C486" s="99">
        <f>SUMPRODUCT(('Materials bought'!$A$4:$A$4121='Buy list'!A486)*('Materials bought'!$B$4:$B$4121))-SUMPRODUCT(('Materials used'!$A$4:$A$4296='Buy list'!A486)*('Materials used'!$B$4:$B$4296))</f>
        <v>0</v>
      </c>
      <c r="D486" s="99">
        <f>SUMPRODUCT((Orders!$A$4:$A$3960='Buy list'!$A486)*(Orders!$D$4:$D$3960))</f>
        <v>0</v>
      </c>
      <c r="E486" s="99">
        <f t="shared" si="30"/>
        <v>0</v>
      </c>
      <c r="F486" s="100" t="e">
        <f>VLOOKUP(A486,'RAW MATERIALS'!$B$4:$I$206,2,FALSE)</f>
        <v>#N/A</v>
      </c>
      <c r="G486" s="100" t="e">
        <f t="shared" si="31"/>
        <v>#N/A</v>
      </c>
      <c r="H486" s="101" t="e">
        <f>'RAW MATERIALS'!#REF!</f>
        <v>#REF!</v>
      </c>
      <c r="I486" s="101" t="e">
        <f t="shared" si="32"/>
        <v>#N/A</v>
      </c>
      <c r="J486" s="137" t="e">
        <f>VLOOKUP(A486,'RAW MATERIALS'!$B$4:$I$206,3,FALSE)*B486</f>
        <v>#N/A</v>
      </c>
    </row>
    <row r="487" spans="1:10" ht="15" hidden="1" customHeight="1">
      <c r="A487" s="97">
        <f>'RAW MATERIALS'!B229</f>
        <v>0</v>
      </c>
      <c r="B487" s="98" t="e">
        <f t="shared" si="29"/>
        <v>#N/A</v>
      </c>
      <c r="C487" s="99">
        <f>SUMPRODUCT(('Materials bought'!$A$4:$A$4121='Buy list'!A487)*('Materials bought'!$B$4:$B$4121))-SUMPRODUCT(('Materials used'!$A$4:$A$4296='Buy list'!A487)*('Materials used'!$B$4:$B$4296))</f>
        <v>0</v>
      </c>
      <c r="D487" s="99">
        <f>SUMPRODUCT((Orders!$A$4:$A$3960='Buy list'!$A487)*(Orders!$D$4:$D$3960))</f>
        <v>0</v>
      </c>
      <c r="E487" s="99">
        <f t="shared" si="30"/>
        <v>0</v>
      </c>
      <c r="F487" s="100" t="e">
        <f>VLOOKUP(A487,'RAW MATERIALS'!$B$4:$I$206,2,FALSE)</f>
        <v>#N/A</v>
      </c>
      <c r="G487" s="100" t="e">
        <f t="shared" si="31"/>
        <v>#N/A</v>
      </c>
      <c r="H487" s="101" t="e">
        <f>'RAW MATERIALS'!#REF!</f>
        <v>#REF!</v>
      </c>
      <c r="I487" s="101" t="e">
        <f t="shared" si="32"/>
        <v>#N/A</v>
      </c>
      <c r="J487" s="137" t="e">
        <f>VLOOKUP(A487,'RAW MATERIALS'!$B$4:$I$206,3,FALSE)*B487</f>
        <v>#N/A</v>
      </c>
    </row>
    <row r="488" spans="1:10" ht="15" hidden="1" customHeight="1">
      <c r="A488" s="97">
        <f>'RAW MATERIALS'!B230</f>
        <v>0</v>
      </c>
      <c r="B488" s="98" t="e">
        <f t="shared" si="29"/>
        <v>#N/A</v>
      </c>
      <c r="C488" s="99">
        <f>SUMPRODUCT(('Materials bought'!$A$4:$A$4121='Buy list'!A488)*('Materials bought'!$B$4:$B$4121))-SUMPRODUCT(('Materials used'!$A$4:$A$4296='Buy list'!A488)*('Materials used'!$B$4:$B$4296))</f>
        <v>0</v>
      </c>
      <c r="D488" s="99">
        <f>SUMPRODUCT((Orders!$A$4:$A$3960='Buy list'!$A488)*(Orders!$D$4:$D$3960))</f>
        <v>0</v>
      </c>
      <c r="E488" s="99">
        <f t="shared" si="30"/>
        <v>0</v>
      </c>
      <c r="F488" s="100" t="e">
        <f>VLOOKUP(A488,'RAW MATERIALS'!$B$4:$I$206,2,FALSE)</f>
        <v>#N/A</v>
      </c>
      <c r="G488" s="100" t="e">
        <f t="shared" si="31"/>
        <v>#N/A</v>
      </c>
      <c r="H488" s="101" t="e">
        <f>'RAW MATERIALS'!#REF!</f>
        <v>#REF!</v>
      </c>
      <c r="I488" s="101" t="e">
        <f t="shared" si="32"/>
        <v>#N/A</v>
      </c>
      <c r="J488" s="137" t="e">
        <f>VLOOKUP(A488,'RAW MATERIALS'!$B$4:$I$206,3,FALSE)*B488</f>
        <v>#N/A</v>
      </c>
    </row>
    <row r="489" spans="1:10" ht="15" hidden="1" customHeight="1">
      <c r="A489" s="97">
        <f>'RAW MATERIALS'!B231</f>
        <v>0</v>
      </c>
      <c r="B489" s="98" t="e">
        <f t="shared" si="29"/>
        <v>#N/A</v>
      </c>
      <c r="C489" s="99">
        <f>SUMPRODUCT(('Materials bought'!$A$4:$A$4121='Buy list'!A489)*('Materials bought'!$B$4:$B$4121))-SUMPRODUCT(('Materials used'!$A$4:$A$4296='Buy list'!A489)*('Materials used'!$B$4:$B$4296))</f>
        <v>0</v>
      </c>
      <c r="D489" s="99">
        <f>SUMPRODUCT((Orders!$A$4:$A$3960='Buy list'!$A489)*(Orders!$D$4:$D$3960))</f>
        <v>0</v>
      </c>
      <c r="E489" s="99">
        <f t="shared" si="30"/>
        <v>0</v>
      </c>
      <c r="F489" s="100" t="e">
        <f>VLOOKUP(A489,'RAW MATERIALS'!$B$4:$I$206,2,FALSE)</f>
        <v>#N/A</v>
      </c>
      <c r="G489" s="100" t="e">
        <f t="shared" si="31"/>
        <v>#N/A</v>
      </c>
      <c r="H489" s="101" t="e">
        <f>'RAW MATERIALS'!#REF!</f>
        <v>#REF!</v>
      </c>
      <c r="I489" s="101" t="e">
        <f t="shared" si="32"/>
        <v>#N/A</v>
      </c>
      <c r="J489" s="137" t="e">
        <f>VLOOKUP(A489,'RAW MATERIALS'!$B$4:$I$206,3,FALSE)*B489</f>
        <v>#N/A</v>
      </c>
    </row>
    <row r="490" spans="1:10" ht="15" hidden="1" customHeight="1">
      <c r="A490" s="97">
        <f>'RAW MATERIALS'!B232</f>
        <v>0</v>
      </c>
      <c r="B490" s="98" t="e">
        <f t="shared" si="29"/>
        <v>#N/A</v>
      </c>
      <c r="C490" s="99">
        <f>SUMPRODUCT(('Materials bought'!$A$4:$A$4121='Buy list'!A490)*('Materials bought'!$B$4:$B$4121))-SUMPRODUCT(('Materials used'!$A$4:$A$4296='Buy list'!A490)*('Materials used'!$B$4:$B$4296))</f>
        <v>0</v>
      </c>
      <c r="D490" s="99">
        <f>SUMPRODUCT((Orders!$A$4:$A$3960='Buy list'!$A490)*(Orders!$D$4:$D$3960))</f>
        <v>0</v>
      </c>
      <c r="E490" s="99">
        <f t="shared" si="30"/>
        <v>0</v>
      </c>
      <c r="F490" s="100" t="e">
        <f>VLOOKUP(A490,'RAW MATERIALS'!$B$4:$I$206,2,FALSE)</f>
        <v>#N/A</v>
      </c>
      <c r="G490" s="100" t="e">
        <f t="shared" si="31"/>
        <v>#N/A</v>
      </c>
      <c r="H490" s="101" t="e">
        <f>'RAW MATERIALS'!#REF!</f>
        <v>#REF!</v>
      </c>
      <c r="I490" s="101" t="e">
        <f t="shared" si="32"/>
        <v>#N/A</v>
      </c>
      <c r="J490" s="137" t="e">
        <f>VLOOKUP(A490,'RAW MATERIALS'!$B$4:$I$206,3,FALSE)*B490</f>
        <v>#N/A</v>
      </c>
    </row>
    <row r="491" spans="1:10" ht="15" hidden="1" customHeight="1">
      <c r="A491" s="97">
        <f>'RAW MATERIALS'!B233</f>
        <v>0</v>
      </c>
      <c r="B491" s="98" t="e">
        <f t="shared" si="29"/>
        <v>#N/A</v>
      </c>
      <c r="C491" s="99">
        <f>SUMPRODUCT(('Materials bought'!$A$4:$A$4121='Buy list'!A491)*('Materials bought'!$B$4:$B$4121))-SUMPRODUCT(('Materials used'!$A$4:$A$4296='Buy list'!A491)*('Materials used'!$B$4:$B$4296))</f>
        <v>0</v>
      </c>
      <c r="D491" s="99">
        <f>SUMPRODUCT((Orders!$A$4:$A$3960='Buy list'!$A491)*(Orders!$D$4:$D$3960))</f>
        <v>0</v>
      </c>
      <c r="E491" s="99">
        <f t="shared" si="30"/>
        <v>0</v>
      </c>
      <c r="F491" s="100" t="e">
        <f>VLOOKUP(A491,'RAW MATERIALS'!$B$4:$I$206,2,FALSE)</f>
        <v>#N/A</v>
      </c>
      <c r="G491" s="100" t="e">
        <f t="shared" si="31"/>
        <v>#N/A</v>
      </c>
      <c r="H491" s="101" t="e">
        <f>'RAW MATERIALS'!#REF!</f>
        <v>#REF!</v>
      </c>
      <c r="I491" s="101" t="e">
        <f t="shared" si="32"/>
        <v>#N/A</v>
      </c>
      <c r="J491" s="137" t="e">
        <f>VLOOKUP(A491,'RAW MATERIALS'!$B$4:$I$206,3,FALSE)*B491</f>
        <v>#N/A</v>
      </c>
    </row>
    <row r="492" spans="1:10" ht="15" hidden="1" customHeight="1">
      <c r="A492" s="97">
        <f>'RAW MATERIALS'!B234</f>
        <v>0</v>
      </c>
      <c r="B492" s="98" t="e">
        <f t="shared" si="29"/>
        <v>#N/A</v>
      </c>
      <c r="C492" s="99">
        <f>SUMPRODUCT(('Materials bought'!$A$4:$A$4121='Buy list'!A492)*('Materials bought'!$B$4:$B$4121))-SUMPRODUCT(('Materials used'!$A$4:$A$4296='Buy list'!A492)*('Materials used'!$B$4:$B$4296))</f>
        <v>0</v>
      </c>
      <c r="D492" s="99">
        <f>SUMPRODUCT((Orders!$A$4:$A$3960='Buy list'!$A492)*(Orders!$D$4:$D$3960))</f>
        <v>0</v>
      </c>
      <c r="E492" s="99">
        <f t="shared" si="30"/>
        <v>0</v>
      </c>
      <c r="F492" s="100" t="e">
        <f>VLOOKUP(A492,'RAW MATERIALS'!$B$4:$I$206,2,FALSE)</f>
        <v>#N/A</v>
      </c>
      <c r="G492" s="100" t="e">
        <f t="shared" si="31"/>
        <v>#N/A</v>
      </c>
      <c r="H492" s="101" t="e">
        <f>'RAW MATERIALS'!#REF!</f>
        <v>#REF!</v>
      </c>
      <c r="I492" s="101" t="e">
        <f t="shared" si="32"/>
        <v>#N/A</v>
      </c>
      <c r="J492" s="137" t="e">
        <f>VLOOKUP(A492,'RAW MATERIALS'!$B$4:$I$206,3,FALSE)*B492</f>
        <v>#N/A</v>
      </c>
    </row>
    <row r="493" spans="1:10" ht="15" hidden="1" customHeight="1">
      <c r="A493" s="97">
        <f>'RAW MATERIALS'!B235</f>
        <v>0</v>
      </c>
      <c r="B493" s="98" t="e">
        <f t="shared" si="29"/>
        <v>#N/A</v>
      </c>
      <c r="C493" s="99">
        <f>SUMPRODUCT(('Materials bought'!$A$4:$A$4121='Buy list'!A493)*('Materials bought'!$B$4:$B$4121))-SUMPRODUCT(('Materials used'!$A$4:$A$4296='Buy list'!A493)*('Materials used'!$B$4:$B$4296))</f>
        <v>0</v>
      </c>
      <c r="D493" s="99">
        <f>SUMPRODUCT((Orders!$A$4:$A$3960='Buy list'!$A493)*(Orders!$D$4:$D$3960))</f>
        <v>0</v>
      </c>
      <c r="E493" s="99">
        <f t="shared" si="30"/>
        <v>0</v>
      </c>
      <c r="F493" s="100" t="e">
        <f>VLOOKUP(A493,'RAW MATERIALS'!$B$4:$I$206,2,FALSE)</f>
        <v>#N/A</v>
      </c>
      <c r="G493" s="100" t="e">
        <f t="shared" si="31"/>
        <v>#N/A</v>
      </c>
      <c r="H493" s="101" t="e">
        <f>'RAW MATERIALS'!#REF!</f>
        <v>#REF!</v>
      </c>
      <c r="I493" s="101" t="e">
        <f t="shared" si="32"/>
        <v>#N/A</v>
      </c>
      <c r="J493" s="137" t="e">
        <f>VLOOKUP(A493,'RAW MATERIALS'!$B$4:$I$206,3,FALSE)*B493</f>
        <v>#N/A</v>
      </c>
    </row>
    <row r="494" spans="1:10" ht="15" hidden="1" customHeight="1">
      <c r="A494" s="97">
        <f>'RAW MATERIALS'!B236</f>
        <v>0</v>
      </c>
      <c r="B494" s="98" t="e">
        <f t="shared" si="29"/>
        <v>#N/A</v>
      </c>
      <c r="C494" s="99">
        <f>SUMPRODUCT(('Materials bought'!$A$4:$A$4121='Buy list'!A494)*('Materials bought'!$B$4:$B$4121))-SUMPRODUCT(('Materials used'!$A$4:$A$4296='Buy list'!A494)*('Materials used'!$B$4:$B$4296))</f>
        <v>0</v>
      </c>
      <c r="D494" s="99">
        <f>SUMPRODUCT((Orders!$A$4:$A$3960='Buy list'!$A494)*(Orders!$D$4:$D$3960))</f>
        <v>0</v>
      </c>
      <c r="E494" s="99">
        <f t="shared" si="30"/>
        <v>0</v>
      </c>
      <c r="F494" s="100" t="e">
        <f>VLOOKUP(A494,'RAW MATERIALS'!$B$4:$I$206,2,FALSE)</f>
        <v>#N/A</v>
      </c>
      <c r="G494" s="100" t="e">
        <f t="shared" si="31"/>
        <v>#N/A</v>
      </c>
      <c r="H494" s="101" t="e">
        <f>'RAW MATERIALS'!#REF!</f>
        <v>#REF!</v>
      </c>
      <c r="I494" s="101" t="e">
        <f t="shared" si="32"/>
        <v>#N/A</v>
      </c>
      <c r="J494" s="137" t="e">
        <f>VLOOKUP(A494,'RAW MATERIALS'!$B$4:$I$206,3,FALSE)*B494</f>
        <v>#N/A</v>
      </c>
    </row>
    <row r="495" spans="1:10" ht="15" hidden="1" customHeight="1">
      <c r="A495" s="97">
        <f>'RAW MATERIALS'!B237</f>
        <v>0</v>
      </c>
      <c r="B495" s="98" t="e">
        <f t="shared" si="29"/>
        <v>#N/A</v>
      </c>
      <c r="C495" s="99">
        <f>SUMPRODUCT(('Materials bought'!$A$4:$A$4121='Buy list'!A495)*('Materials bought'!$B$4:$B$4121))-SUMPRODUCT(('Materials used'!$A$4:$A$4296='Buy list'!A495)*('Materials used'!$B$4:$B$4296))</f>
        <v>0</v>
      </c>
      <c r="D495" s="99">
        <f>SUMPRODUCT((Orders!$A$4:$A$3960='Buy list'!$A495)*(Orders!$D$4:$D$3960))</f>
        <v>0</v>
      </c>
      <c r="E495" s="99">
        <f t="shared" si="30"/>
        <v>0</v>
      </c>
      <c r="F495" s="100" t="e">
        <f>VLOOKUP(A495,'RAW MATERIALS'!$B$4:$I$206,2,FALSE)</f>
        <v>#N/A</v>
      </c>
      <c r="G495" s="100" t="e">
        <f t="shared" si="31"/>
        <v>#N/A</v>
      </c>
      <c r="H495" s="101" t="e">
        <f>'RAW MATERIALS'!#REF!</f>
        <v>#REF!</v>
      </c>
      <c r="I495" s="101" t="e">
        <f t="shared" si="32"/>
        <v>#N/A</v>
      </c>
      <c r="J495" s="137" t="e">
        <f>VLOOKUP(A495,'RAW MATERIALS'!$B$4:$I$206,3,FALSE)*B495</f>
        <v>#N/A</v>
      </c>
    </row>
    <row r="496" spans="1:10" ht="15" hidden="1" customHeight="1">
      <c r="A496" s="97">
        <f>'RAW MATERIALS'!B238</f>
        <v>0</v>
      </c>
      <c r="B496" s="98" t="e">
        <f t="shared" si="29"/>
        <v>#N/A</v>
      </c>
      <c r="C496" s="99">
        <f>SUMPRODUCT(('Materials bought'!$A$4:$A$4121='Buy list'!A496)*('Materials bought'!$B$4:$B$4121))-SUMPRODUCT(('Materials used'!$A$4:$A$4296='Buy list'!A496)*('Materials used'!$B$4:$B$4296))</f>
        <v>0</v>
      </c>
      <c r="D496" s="99">
        <f>SUMPRODUCT((Orders!$A$4:$A$3960='Buy list'!$A496)*(Orders!$D$4:$D$3960))</f>
        <v>0</v>
      </c>
      <c r="E496" s="99">
        <f t="shared" si="30"/>
        <v>0</v>
      </c>
      <c r="F496" s="100" t="e">
        <f>VLOOKUP(A496,'RAW MATERIALS'!$B$4:$I$206,2,FALSE)</f>
        <v>#N/A</v>
      </c>
      <c r="G496" s="100" t="e">
        <f t="shared" si="31"/>
        <v>#N/A</v>
      </c>
      <c r="H496" s="101" t="e">
        <f>'RAW MATERIALS'!#REF!</f>
        <v>#REF!</v>
      </c>
      <c r="I496" s="101" t="e">
        <f t="shared" si="32"/>
        <v>#N/A</v>
      </c>
      <c r="J496" s="137" t="e">
        <f>VLOOKUP(A496,'RAW MATERIALS'!$B$4:$I$206,3,FALSE)*B496</f>
        <v>#N/A</v>
      </c>
    </row>
    <row r="497" spans="1:10" ht="15" hidden="1" customHeight="1">
      <c r="A497" s="97" t="e">
        <f>'RAW MATERIALS'!#REF!</f>
        <v>#REF!</v>
      </c>
      <c r="B497" s="98" t="e">
        <f t="shared" si="29"/>
        <v>#REF!</v>
      </c>
      <c r="C497" s="99" t="e">
        <f>SUMPRODUCT(('Materials bought'!$A$4:$A$4121='Buy list'!A497)*('Materials bought'!$B$4:$B$4121))-SUMPRODUCT(('Materials used'!$A$4:$A$4296='Buy list'!A497)*('Materials used'!$B$4:$B$4296))</f>
        <v>#REF!</v>
      </c>
      <c r="D497" s="99" t="e">
        <f>SUMPRODUCT((Orders!$A$4:$A$3960='Buy list'!$A497)*(Orders!$D$4:$D$3960))</f>
        <v>#REF!</v>
      </c>
      <c r="E497" s="99" t="e">
        <f t="shared" si="30"/>
        <v>#REF!</v>
      </c>
      <c r="F497" s="100" t="e">
        <f>VLOOKUP(A497,'RAW MATERIALS'!$B$4:$I$206,2,FALSE)</f>
        <v>#REF!</v>
      </c>
      <c r="G497" s="100" t="e">
        <f t="shared" si="31"/>
        <v>#REF!</v>
      </c>
      <c r="H497" s="101" t="e">
        <f>'RAW MATERIALS'!#REF!</f>
        <v>#REF!</v>
      </c>
      <c r="I497" s="101" t="e">
        <f t="shared" si="32"/>
        <v>#REF!</v>
      </c>
      <c r="J497" s="137" t="e">
        <f>VLOOKUP(A497,'RAW MATERIALS'!$B$4:$I$206,3,FALSE)*B497</f>
        <v>#REF!</v>
      </c>
    </row>
    <row r="498" spans="1:10" ht="15" hidden="1" customHeight="1">
      <c r="A498" s="97" t="e">
        <f>'RAW MATERIALS'!#REF!</f>
        <v>#REF!</v>
      </c>
      <c r="B498" s="98" t="e">
        <f t="shared" si="29"/>
        <v>#REF!</v>
      </c>
      <c r="C498" s="99" t="e">
        <f>SUMPRODUCT(('Materials bought'!$A$4:$A$4121='Buy list'!A498)*('Materials bought'!$B$4:$B$4121))-SUMPRODUCT(('Materials used'!$A$4:$A$4296='Buy list'!A498)*('Materials used'!$B$4:$B$4296))</f>
        <v>#REF!</v>
      </c>
      <c r="D498" s="99" t="e">
        <f>SUMPRODUCT((Orders!$A$4:$A$3960='Buy list'!$A498)*(Orders!$D$4:$D$3960))</f>
        <v>#REF!</v>
      </c>
      <c r="E498" s="99" t="e">
        <f t="shared" si="30"/>
        <v>#REF!</v>
      </c>
      <c r="F498" s="100" t="e">
        <f>VLOOKUP(A498,'RAW MATERIALS'!$B$4:$I$206,2,FALSE)</f>
        <v>#REF!</v>
      </c>
      <c r="G498" s="100" t="e">
        <f t="shared" si="31"/>
        <v>#REF!</v>
      </c>
      <c r="H498" s="101" t="e">
        <f>'RAW MATERIALS'!#REF!</f>
        <v>#REF!</v>
      </c>
      <c r="I498" s="101" t="e">
        <f t="shared" si="32"/>
        <v>#REF!</v>
      </c>
      <c r="J498" s="137" t="e">
        <f>VLOOKUP(A498,'RAW MATERIALS'!$B$4:$I$206,3,FALSE)*B498</f>
        <v>#REF!</v>
      </c>
    </row>
    <row r="499" spans="1:10" ht="15" hidden="1" customHeight="1">
      <c r="A499" s="97" t="e">
        <f>'RAW MATERIALS'!#REF!</f>
        <v>#REF!</v>
      </c>
      <c r="B499" s="98" t="e">
        <f t="shared" si="29"/>
        <v>#REF!</v>
      </c>
      <c r="C499" s="99" t="e">
        <f>SUMPRODUCT(('Materials bought'!$A$4:$A$4121='Buy list'!A499)*('Materials bought'!$B$4:$B$4121))-SUMPRODUCT(('Materials used'!$A$4:$A$4296='Buy list'!A499)*('Materials used'!$B$4:$B$4296))</f>
        <v>#REF!</v>
      </c>
      <c r="D499" s="99" t="e">
        <f>SUMPRODUCT((Orders!$A$4:$A$3960='Buy list'!$A499)*(Orders!$D$4:$D$3960))</f>
        <v>#REF!</v>
      </c>
      <c r="E499" s="99" t="e">
        <f t="shared" si="30"/>
        <v>#REF!</v>
      </c>
      <c r="F499" s="100" t="e">
        <f>VLOOKUP(A499,'RAW MATERIALS'!$B$4:$I$206,2,FALSE)</f>
        <v>#REF!</v>
      </c>
      <c r="G499" s="100" t="e">
        <f t="shared" si="31"/>
        <v>#REF!</v>
      </c>
      <c r="H499" s="101" t="e">
        <f>'RAW MATERIALS'!#REF!</f>
        <v>#REF!</v>
      </c>
      <c r="I499" s="101" t="e">
        <f t="shared" si="32"/>
        <v>#REF!</v>
      </c>
      <c r="J499" s="137" t="e">
        <f>VLOOKUP(A499,'RAW MATERIALS'!$B$4:$I$206,3,FALSE)*B499</f>
        <v>#REF!</v>
      </c>
    </row>
    <row r="500" spans="1:10" hidden="1">
      <c r="A500" s="97" t="e">
        <f>'RAW MATERIALS'!#REF!</f>
        <v>#REF!</v>
      </c>
      <c r="B500" s="98" t="e">
        <f t="shared" si="29"/>
        <v>#REF!</v>
      </c>
      <c r="C500" s="99" t="e">
        <f>SUMPRODUCT(('Materials bought'!$A$4:$A$4121='Buy list'!A500)*('Materials bought'!$B$4:$B$4121))-SUMPRODUCT(('Materials used'!$A$4:$A$4296='Buy list'!A500)*('Materials used'!$B$4:$B$4296))</f>
        <v>#REF!</v>
      </c>
      <c r="D500" s="99" t="e">
        <f>SUMPRODUCT((Orders!$A$4:$A$3960='Buy list'!$A500)*(Orders!$D$4:$D$3960))</f>
        <v>#REF!</v>
      </c>
      <c r="E500" s="99" t="e">
        <f t="shared" si="30"/>
        <v>#REF!</v>
      </c>
      <c r="F500" s="100" t="e">
        <f>VLOOKUP(A500,'RAW MATERIALS'!$B$4:$I$206,2,FALSE)</f>
        <v>#REF!</v>
      </c>
      <c r="G500" s="100" t="e">
        <f t="shared" si="31"/>
        <v>#REF!</v>
      </c>
      <c r="H500" s="101" t="e">
        <f>'RAW MATERIALS'!#REF!</f>
        <v>#REF!</v>
      </c>
      <c r="I500" s="101" t="e">
        <f t="shared" si="32"/>
        <v>#REF!</v>
      </c>
      <c r="J500" s="137" t="e">
        <f>VLOOKUP(A500,'RAW MATERIALS'!$B$4:$I$206,3,FALSE)*B500</f>
        <v>#REF!</v>
      </c>
    </row>
    <row r="501" spans="1:10" hidden="1">
      <c r="A501" s="97" t="e">
        <f>'RAW MATERIALS'!#REF!</f>
        <v>#REF!</v>
      </c>
      <c r="B501" s="98" t="e">
        <f t="shared" si="29"/>
        <v>#REF!</v>
      </c>
      <c r="C501" s="99" t="e">
        <f>SUMPRODUCT(('Materials bought'!$A$4:$A$4121='Buy list'!A501)*('Materials bought'!$B$4:$B$4121))-SUMPRODUCT(('Materials used'!$A$4:$A$4296='Buy list'!A501)*('Materials used'!$B$4:$B$4296))</f>
        <v>#REF!</v>
      </c>
      <c r="D501" s="99" t="e">
        <f>SUMPRODUCT((Orders!$A$4:$A$3960='Buy list'!$A501)*(Orders!$D$4:$D$3960))</f>
        <v>#REF!</v>
      </c>
      <c r="E501" s="99" t="e">
        <f t="shared" si="30"/>
        <v>#REF!</v>
      </c>
      <c r="F501" s="100" t="e">
        <f>VLOOKUP(A501,'RAW MATERIALS'!$B$4:$I$206,2,FALSE)</f>
        <v>#REF!</v>
      </c>
      <c r="G501" s="100" t="e">
        <f t="shared" si="31"/>
        <v>#REF!</v>
      </c>
      <c r="H501" s="101" t="e">
        <f>'RAW MATERIALS'!#REF!</f>
        <v>#REF!</v>
      </c>
      <c r="I501" s="101" t="e">
        <f t="shared" si="32"/>
        <v>#REF!</v>
      </c>
      <c r="J501" s="137" t="e">
        <f>VLOOKUP(A501,'RAW MATERIALS'!$B$4:$I$206,3,FALSE)*B501</f>
        <v>#REF!</v>
      </c>
    </row>
    <row r="502" spans="1:10" hidden="1">
      <c r="A502" s="97" t="e">
        <f>'RAW MATERIALS'!#REF!</f>
        <v>#REF!</v>
      </c>
      <c r="B502" s="98" t="e">
        <f t="shared" si="29"/>
        <v>#REF!</v>
      </c>
      <c r="C502" s="99" t="e">
        <f>SUMPRODUCT(('Materials bought'!$A$4:$A$4121='Buy list'!A502)*('Materials bought'!$B$4:$B$4121))-SUMPRODUCT(('Materials used'!$A$4:$A$4296='Buy list'!A502)*('Materials used'!$B$4:$B$4296))</f>
        <v>#REF!</v>
      </c>
      <c r="D502" s="99" t="e">
        <f>SUMPRODUCT((Orders!$A$4:$A$3960='Buy list'!$A502)*(Orders!$D$4:$D$3960))</f>
        <v>#REF!</v>
      </c>
      <c r="E502" s="99" t="e">
        <f t="shared" si="30"/>
        <v>#REF!</v>
      </c>
      <c r="F502" s="100" t="e">
        <f>VLOOKUP(A502,'RAW MATERIALS'!$B$4:$I$206,2,FALSE)</f>
        <v>#REF!</v>
      </c>
      <c r="G502" s="100" t="e">
        <f t="shared" si="31"/>
        <v>#REF!</v>
      </c>
      <c r="H502" s="101" t="e">
        <f>'RAW MATERIALS'!#REF!</f>
        <v>#REF!</v>
      </c>
      <c r="I502" s="101" t="e">
        <f t="shared" si="32"/>
        <v>#REF!</v>
      </c>
      <c r="J502" s="137" t="e">
        <f>VLOOKUP(A502,'RAW MATERIALS'!$B$4:$I$206,3,FALSE)*B502</f>
        <v>#REF!</v>
      </c>
    </row>
    <row r="503" spans="1:10" hidden="1">
      <c r="A503" s="97" t="e">
        <f>'RAW MATERIALS'!#REF!</f>
        <v>#REF!</v>
      </c>
      <c r="B503" s="98" t="e">
        <f t="shared" si="29"/>
        <v>#REF!</v>
      </c>
      <c r="C503" s="99" t="e">
        <f>SUMPRODUCT(('Materials bought'!$A$4:$A$4121='Buy list'!A503)*('Materials bought'!$B$4:$B$4121))-SUMPRODUCT(('Materials used'!$A$4:$A$4296='Buy list'!A503)*('Materials used'!$B$4:$B$4296))</f>
        <v>#REF!</v>
      </c>
      <c r="D503" s="99" t="e">
        <f>SUMPRODUCT((Orders!$A$4:$A$3960='Buy list'!$A503)*(Orders!$D$4:$D$3960))</f>
        <v>#REF!</v>
      </c>
      <c r="E503" s="99" t="e">
        <f t="shared" si="30"/>
        <v>#REF!</v>
      </c>
      <c r="F503" s="100" t="e">
        <f>VLOOKUP(A503,'RAW MATERIALS'!$B$4:$I$206,2,FALSE)</f>
        <v>#REF!</v>
      </c>
      <c r="G503" s="100" t="e">
        <f t="shared" si="31"/>
        <v>#REF!</v>
      </c>
      <c r="H503" s="101" t="e">
        <f>'RAW MATERIALS'!#REF!</f>
        <v>#REF!</v>
      </c>
      <c r="I503" s="101" t="e">
        <f t="shared" si="32"/>
        <v>#REF!</v>
      </c>
      <c r="J503" s="137" t="e">
        <f>VLOOKUP(A503,'RAW MATERIALS'!$B$4:$I$206,3,FALSE)*B503</f>
        <v>#REF!</v>
      </c>
    </row>
    <row r="504" spans="1:10" hidden="1">
      <c r="A504" s="97" t="e">
        <f>'RAW MATERIALS'!#REF!</f>
        <v>#REF!</v>
      </c>
      <c r="B504" s="98" t="e">
        <f t="shared" si="29"/>
        <v>#REF!</v>
      </c>
      <c r="C504" s="99" t="e">
        <f>SUMPRODUCT(('Materials bought'!$A$4:$A$4121='Buy list'!A504)*('Materials bought'!$B$4:$B$4121))-SUMPRODUCT(('Materials used'!$A$4:$A$4296='Buy list'!A504)*('Materials used'!$B$4:$B$4296))</f>
        <v>#REF!</v>
      </c>
      <c r="D504" s="99" t="e">
        <f>SUMPRODUCT((Orders!$A$4:$A$3960='Buy list'!$A504)*(Orders!$D$4:$D$3960))</f>
        <v>#REF!</v>
      </c>
      <c r="E504" s="99" t="e">
        <f t="shared" si="30"/>
        <v>#REF!</v>
      </c>
      <c r="F504" s="100" t="e">
        <f>VLOOKUP(A504,'RAW MATERIALS'!$B$4:$I$206,2,FALSE)</f>
        <v>#REF!</v>
      </c>
      <c r="G504" s="100" t="e">
        <f t="shared" si="31"/>
        <v>#REF!</v>
      </c>
      <c r="H504" s="101" t="e">
        <f>'RAW MATERIALS'!#REF!</f>
        <v>#REF!</v>
      </c>
      <c r="I504" s="101" t="e">
        <f t="shared" si="32"/>
        <v>#REF!</v>
      </c>
      <c r="J504" s="137" t="e">
        <f>VLOOKUP(A504,'RAW MATERIALS'!$B$4:$I$206,3,FALSE)*B504</f>
        <v>#REF!</v>
      </c>
    </row>
    <row r="505" spans="1:10" hidden="1">
      <c r="A505" s="97" t="e">
        <f>'RAW MATERIALS'!#REF!</f>
        <v>#REF!</v>
      </c>
      <c r="B505" s="98" t="e">
        <f t="shared" si="29"/>
        <v>#REF!</v>
      </c>
      <c r="C505" s="99" t="e">
        <f>SUMPRODUCT(('Materials bought'!$A$4:$A$4121='Buy list'!A505)*('Materials bought'!$B$4:$B$4121))-SUMPRODUCT(('Materials used'!$A$4:$A$4296='Buy list'!A505)*('Materials used'!$B$4:$B$4296))</f>
        <v>#REF!</v>
      </c>
      <c r="D505" s="99" t="e">
        <f>SUMPRODUCT((Orders!$A$4:$A$3960='Buy list'!$A505)*(Orders!$D$4:$D$3960))</f>
        <v>#REF!</v>
      </c>
      <c r="E505" s="99" t="e">
        <f t="shared" si="30"/>
        <v>#REF!</v>
      </c>
      <c r="F505" s="100" t="e">
        <f>VLOOKUP(A505,'RAW MATERIALS'!$B$4:$I$206,2,FALSE)</f>
        <v>#REF!</v>
      </c>
      <c r="G505" s="100" t="e">
        <f t="shared" si="31"/>
        <v>#REF!</v>
      </c>
      <c r="H505" s="101" t="e">
        <f>'RAW MATERIALS'!#REF!</f>
        <v>#REF!</v>
      </c>
      <c r="I505" s="101" t="e">
        <f t="shared" si="32"/>
        <v>#REF!</v>
      </c>
      <c r="J505" s="137" t="e">
        <f>VLOOKUP(A505,'RAW MATERIALS'!$B$4:$I$206,3,FALSE)*B505</f>
        <v>#REF!</v>
      </c>
    </row>
    <row r="506" spans="1:10" hidden="1">
      <c r="A506" s="97" t="e">
        <f>'RAW MATERIALS'!#REF!</f>
        <v>#REF!</v>
      </c>
      <c r="B506" s="98" t="e">
        <f t="shared" si="29"/>
        <v>#REF!</v>
      </c>
      <c r="C506" s="99" t="e">
        <f>SUMPRODUCT(('Materials bought'!$A$4:$A$4121='Buy list'!A506)*('Materials bought'!$B$4:$B$4121))-SUMPRODUCT(('Materials used'!$A$4:$A$4296='Buy list'!A506)*('Materials used'!$B$4:$B$4296))</f>
        <v>#REF!</v>
      </c>
      <c r="D506" s="99" t="e">
        <f>SUMPRODUCT((Orders!$A$4:$A$3960='Buy list'!$A506)*(Orders!$D$4:$D$3960))</f>
        <v>#REF!</v>
      </c>
      <c r="E506" s="99" t="e">
        <f t="shared" si="30"/>
        <v>#REF!</v>
      </c>
      <c r="F506" s="100" t="e">
        <f>VLOOKUP(A506,'RAW MATERIALS'!$B$4:$I$206,2,FALSE)</f>
        <v>#REF!</v>
      </c>
      <c r="G506" s="100" t="e">
        <f t="shared" si="31"/>
        <v>#REF!</v>
      </c>
      <c r="H506" s="101" t="e">
        <f>'RAW MATERIALS'!#REF!</f>
        <v>#REF!</v>
      </c>
      <c r="I506" s="101" t="e">
        <f t="shared" si="32"/>
        <v>#REF!</v>
      </c>
      <c r="J506" s="137" t="e">
        <f>VLOOKUP(A506,'RAW MATERIALS'!$B$4:$I$206,3,FALSE)*B506</f>
        <v>#REF!</v>
      </c>
    </row>
    <row r="507" spans="1:10" hidden="1">
      <c r="A507" s="97" t="e">
        <f>'RAW MATERIALS'!#REF!</f>
        <v>#REF!</v>
      </c>
      <c r="B507" s="98" t="e">
        <f t="shared" si="29"/>
        <v>#REF!</v>
      </c>
      <c r="C507" s="99" t="e">
        <f>SUMPRODUCT(('Materials bought'!$A$4:$A$4121='Buy list'!A507)*('Materials bought'!$B$4:$B$4121))-SUMPRODUCT(('Materials used'!$A$4:$A$4296='Buy list'!A507)*('Materials used'!$B$4:$B$4296))</f>
        <v>#REF!</v>
      </c>
      <c r="D507" s="99" t="e">
        <f>SUMPRODUCT((Orders!$A$4:$A$3960='Buy list'!$A507)*(Orders!$D$4:$D$3960))</f>
        <v>#REF!</v>
      </c>
      <c r="E507" s="99" t="e">
        <f t="shared" si="30"/>
        <v>#REF!</v>
      </c>
      <c r="F507" s="100" t="e">
        <f>VLOOKUP(A507,'RAW MATERIALS'!$B$4:$I$206,2,FALSE)</f>
        <v>#REF!</v>
      </c>
      <c r="G507" s="100" t="e">
        <f t="shared" si="31"/>
        <v>#REF!</v>
      </c>
      <c r="H507" s="101" t="e">
        <f>'RAW MATERIALS'!#REF!</f>
        <v>#REF!</v>
      </c>
      <c r="I507" s="101" t="e">
        <f t="shared" si="32"/>
        <v>#REF!</v>
      </c>
      <c r="J507" s="137" t="e">
        <f>VLOOKUP(A507,'RAW MATERIALS'!$B$4:$I$206,3,FALSE)*B507</f>
        <v>#REF!</v>
      </c>
    </row>
    <row r="508" spans="1:10" hidden="1">
      <c r="A508" s="97" t="e">
        <f>'RAW MATERIALS'!#REF!</f>
        <v>#REF!</v>
      </c>
      <c r="B508" s="98" t="e">
        <f t="shared" si="29"/>
        <v>#REF!</v>
      </c>
      <c r="C508" s="99" t="e">
        <f>SUMPRODUCT(('Materials bought'!$A$4:$A$4121='Buy list'!A508)*('Materials bought'!$B$4:$B$4121))-SUMPRODUCT(('Materials used'!$A$4:$A$4296='Buy list'!A508)*('Materials used'!$B$4:$B$4296))</f>
        <v>#REF!</v>
      </c>
      <c r="D508" s="99" t="e">
        <f>SUMPRODUCT((Orders!$A$4:$A$3960='Buy list'!$A508)*(Orders!$D$4:$D$3960))</f>
        <v>#REF!</v>
      </c>
      <c r="E508" s="99" t="e">
        <f t="shared" si="30"/>
        <v>#REF!</v>
      </c>
      <c r="F508" s="100" t="e">
        <f>VLOOKUP(A508,'RAW MATERIALS'!$B$4:$I$206,2,FALSE)</f>
        <v>#REF!</v>
      </c>
      <c r="G508" s="100" t="e">
        <f t="shared" si="31"/>
        <v>#REF!</v>
      </c>
      <c r="H508" s="101" t="e">
        <f>'RAW MATERIALS'!#REF!</f>
        <v>#REF!</v>
      </c>
      <c r="I508" s="101" t="e">
        <f t="shared" si="32"/>
        <v>#REF!</v>
      </c>
      <c r="J508" s="137" t="e">
        <f>VLOOKUP(A508,'RAW MATERIALS'!$B$4:$I$206,3,FALSE)*B508</f>
        <v>#REF!</v>
      </c>
    </row>
    <row r="509" spans="1:10" hidden="1">
      <c r="A509" s="97" t="e">
        <f>'RAW MATERIALS'!#REF!</f>
        <v>#REF!</v>
      </c>
      <c r="B509" s="98" t="e">
        <f t="shared" ref="B509:B572" si="33">E509+G509</f>
        <v>#REF!</v>
      </c>
      <c r="C509" s="99" t="e">
        <f>SUMPRODUCT(('Materials bought'!$A$4:$A$4121='Buy list'!A509)*('Materials bought'!$B$4:$B$4121))-SUMPRODUCT(('Materials used'!$A$4:$A$4296='Buy list'!A509)*('Materials used'!$B$4:$B$4296))</f>
        <v>#REF!</v>
      </c>
      <c r="D509" s="99" t="e">
        <f>SUMPRODUCT((Orders!$A$4:$A$3960='Buy list'!$A509)*(Orders!$D$4:$D$3960))</f>
        <v>#REF!</v>
      </c>
      <c r="E509" s="99" t="e">
        <f t="shared" si="30"/>
        <v>#REF!</v>
      </c>
      <c r="F509" s="100" t="e">
        <f>VLOOKUP(A509,'RAW MATERIALS'!$B$4:$I$206,2,FALSE)</f>
        <v>#REF!</v>
      </c>
      <c r="G509" s="100" t="e">
        <f t="shared" si="31"/>
        <v>#REF!</v>
      </c>
      <c r="H509" s="101" t="e">
        <f>'RAW MATERIALS'!#REF!</f>
        <v>#REF!</v>
      </c>
      <c r="I509" s="101" t="e">
        <f t="shared" si="32"/>
        <v>#REF!</v>
      </c>
      <c r="J509" s="137" t="e">
        <f>VLOOKUP(A509,'RAW MATERIALS'!$B$4:$I$206,3,FALSE)*B509</f>
        <v>#REF!</v>
      </c>
    </row>
    <row r="510" spans="1:10" hidden="1">
      <c r="A510" s="97" t="e">
        <f>'RAW MATERIALS'!#REF!</f>
        <v>#REF!</v>
      </c>
      <c r="B510" s="98" t="e">
        <f t="shared" si="33"/>
        <v>#REF!</v>
      </c>
      <c r="C510" s="99" t="e">
        <f>SUMPRODUCT(('Materials bought'!$A$4:$A$4121='Buy list'!A510)*('Materials bought'!$B$4:$B$4121))-SUMPRODUCT(('Materials used'!$A$4:$A$4296='Buy list'!A510)*('Materials used'!$B$4:$B$4296))</f>
        <v>#REF!</v>
      </c>
      <c r="D510" s="99" t="e">
        <f>SUMPRODUCT((Orders!$A$4:$A$3960='Buy list'!$A510)*(Orders!$D$4:$D$3960))</f>
        <v>#REF!</v>
      </c>
      <c r="E510" s="99" t="e">
        <f t="shared" si="30"/>
        <v>#REF!</v>
      </c>
      <c r="F510" s="100" t="e">
        <f>VLOOKUP(A510,'RAW MATERIALS'!$B$4:$I$206,2,FALSE)</f>
        <v>#REF!</v>
      </c>
      <c r="G510" s="100" t="e">
        <f t="shared" si="31"/>
        <v>#REF!</v>
      </c>
      <c r="H510" s="101" t="e">
        <f>'RAW MATERIALS'!#REF!</f>
        <v>#REF!</v>
      </c>
      <c r="I510" s="101" t="e">
        <f t="shared" si="32"/>
        <v>#REF!</v>
      </c>
      <c r="J510" s="137" t="e">
        <f>VLOOKUP(A510,'RAW MATERIALS'!$B$4:$I$206,3,FALSE)*B510</f>
        <v>#REF!</v>
      </c>
    </row>
    <row r="511" spans="1:10" hidden="1">
      <c r="A511" s="97">
        <f>'RAW MATERIALS'!B253</f>
        <v>0</v>
      </c>
      <c r="B511" s="98" t="e">
        <f t="shared" si="33"/>
        <v>#N/A</v>
      </c>
      <c r="C511" s="99">
        <f>SUMPRODUCT(('Materials bought'!$A$4:$A$4121='Buy list'!A511)*('Materials bought'!$B$4:$B$4121))-SUMPRODUCT(('Materials used'!$A$4:$A$4296='Buy list'!A511)*('Materials used'!$B$4:$B$4296))</f>
        <v>0</v>
      </c>
      <c r="D511" s="99">
        <f>SUMPRODUCT((Orders!$A$4:$A$3960='Buy list'!$A511)*(Orders!$D$4:$D$3960))</f>
        <v>0</v>
      </c>
      <c r="E511" s="99">
        <f t="shared" si="30"/>
        <v>0</v>
      </c>
      <c r="F511" s="100" t="e">
        <f>VLOOKUP(A511,'RAW MATERIALS'!$B$4:$I$206,2,FALSE)</f>
        <v>#N/A</v>
      </c>
      <c r="G511" s="100" t="e">
        <f t="shared" si="31"/>
        <v>#N/A</v>
      </c>
      <c r="H511" s="101" t="e">
        <f>'RAW MATERIALS'!#REF!</f>
        <v>#REF!</v>
      </c>
      <c r="I511" s="101" t="e">
        <f t="shared" si="32"/>
        <v>#N/A</v>
      </c>
      <c r="J511" s="137" t="e">
        <f>VLOOKUP(A511,'RAW MATERIALS'!$B$4:$I$206,3,FALSE)*B511</f>
        <v>#N/A</v>
      </c>
    </row>
    <row r="512" spans="1:10" hidden="1">
      <c r="A512" s="97">
        <f>'RAW MATERIALS'!B254</f>
        <v>0</v>
      </c>
      <c r="B512" s="98" t="e">
        <f t="shared" si="33"/>
        <v>#N/A</v>
      </c>
      <c r="C512" s="99">
        <f>SUMPRODUCT(('Materials bought'!$A$4:$A$4121='Buy list'!A512)*('Materials bought'!$B$4:$B$4121))-SUMPRODUCT(('Materials used'!$A$4:$A$4296='Buy list'!A512)*('Materials used'!$B$4:$B$4296))</f>
        <v>0</v>
      </c>
      <c r="D512" s="99">
        <f>SUMPRODUCT((Orders!$A$4:$A$3960='Buy list'!$A512)*(Orders!$D$4:$D$3960))</f>
        <v>0</v>
      </c>
      <c r="E512" s="99">
        <f t="shared" si="30"/>
        <v>0</v>
      </c>
      <c r="F512" s="100" t="e">
        <f>VLOOKUP(A512,'RAW MATERIALS'!$B$4:$I$206,2,FALSE)</f>
        <v>#N/A</v>
      </c>
      <c r="G512" s="100" t="e">
        <f t="shared" si="31"/>
        <v>#N/A</v>
      </c>
      <c r="H512" s="101" t="e">
        <f>'RAW MATERIALS'!#REF!</f>
        <v>#REF!</v>
      </c>
      <c r="I512" s="101" t="e">
        <f t="shared" si="32"/>
        <v>#N/A</v>
      </c>
      <c r="J512" s="137" t="e">
        <f>VLOOKUP(A512,'RAW MATERIALS'!$B$4:$I$206,3,FALSE)*B512</f>
        <v>#N/A</v>
      </c>
    </row>
    <row r="513" spans="1:10" hidden="1">
      <c r="A513" s="97">
        <f>'RAW MATERIALS'!B255</f>
        <v>0</v>
      </c>
      <c r="B513" s="98" t="e">
        <f t="shared" si="33"/>
        <v>#N/A</v>
      </c>
      <c r="C513" s="99">
        <f>SUMPRODUCT(('Materials bought'!$A$4:$A$4121='Buy list'!A513)*('Materials bought'!$B$4:$B$4121))-SUMPRODUCT(('Materials used'!$A$4:$A$4296='Buy list'!A513)*('Materials used'!$B$4:$B$4296))</f>
        <v>0</v>
      </c>
      <c r="D513" s="99">
        <f>SUMPRODUCT((Orders!$A$4:$A$3960='Buy list'!$A513)*(Orders!$D$4:$D$3960))</f>
        <v>0</v>
      </c>
      <c r="E513" s="99">
        <f t="shared" si="30"/>
        <v>0</v>
      </c>
      <c r="F513" s="100" t="e">
        <f>VLOOKUP(A513,'RAW MATERIALS'!$B$4:$I$206,2,FALSE)</f>
        <v>#N/A</v>
      </c>
      <c r="G513" s="100" t="e">
        <f t="shared" si="31"/>
        <v>#N/A</v>
      </c>
      <c r="H513" s="101" t="e">
        <f>'RAW MATERIALS'!#REF!</f>
        <v>#REF!</v>
      </c>
      <c r="I513" s="101" t="e">
        <f t="shared" si="32"/>
        <v>#N/A</v>
      </c>
      <c r="J513" s="137" t="e">
        <f>VLOOKUP(A513,'RAW MATERIALS'!$B$4:$I$206,3,FALSE)*B513</f>
        <v>#N/A</v>
      </c>
    </row>
    <row r="514" spans="1:10" hidden="1">
      <c r="A514" s="97">
        <f>'RAW MATERIALS'!B256</f>
        <v>0</v>
      </c>
      <c r="B514" s="98" t="e">
        <f t="shared" si="33"/>
        <v>#N/A</v>
      </c>
      <c r="C514" s="99">
        <f>SUMPRODUCT(('Materials bought'!$A$4:$A$4121='Buy list'!A514)*('Materials bought'!$B$4:$B$4121))-SUMPRODUCT(('Materials used'!$A$4:$A$4296='Buy list'!A514)*('Materials used'!$B$4:$B$4296))</f>
        <v>0</v>
      </c>
      <c r="D514" s="99">
        <f>SUMPRODUCT((Orders!$A$4:$A$3960='Buy list'!$A514)*(Orders!$D$4:$D$3960))</f>
        <v>0</v>
      </c>
      <c r="E514" s="99">
        <f t="shared" si="30"/>
        <v>0</v>
      </c>
      <c r="F514" s="100" t="e">
        <f>VLOOKUP(A514,'RAW MATERIALS'!$B$4:$I$206,2,FALSE)</f>
        <v>#N/A</v>
      </c>
      <c r="G514" s="100" t="e">
        <f t="shared" si="31"/>
        <v>#N/A</v>
      </c>
      <c r="H514" s="101" t="e">
        <f>'RAW MATERIALS'!#REF!</f>
        <v>#REF!</v>
      </c>
      <c r="I514" s="101" t="e">
        <f t="shared" si="32"/>
        <v>#N/A</v>
      </c>
      <c r="J514" s="137" t="e">
        <f>VLOOKUP(A514,'RAW MATERIALS'!$B$4:$I$206,3,FALSE)*B514</f>
        <v>#N/A</v>
      </c>
    </row>
    <row r="515" spans="1:10" hidden="1">
      <c r="A515" s="97">
        <f>'RAW MATERIALS'!B257</f>
        <v>0</v>
      </c>
      <c r="B515" s="98" t="e">
        <f t="shared" si="33"/>
        <v>#N/A</v>
      </c>
      <c r="C515" s="99">
        <f>SUMPRODUCT(('Materials bought'!$A$4:$A$4121='Buy list'!A515)*('Materials bought'!$B$4:$B$4121))-SUMPRODUCT(('Materials used'!$A$4:$A$4296='Buy list'!A515)*('Materials used'!$B$4:$B$4296))</f>
        <v>0</v>
      </c>
      <c r="D515" s="99">
        <f>SUMPRODUCT((Orders!$A$4:$A$3960='Buy list'!$A515)*(Orders!$D$4:$D$3960))</f>
        <v>0</v>
      </c>
      <c r="E515" s="99">
        <f t="shared" si="30"/>
        <v>0</v>
      </c>
      <c r="F515" s="100" t="e">
        <f>VLOOKUP(A515,'RAW MATERIALS'!$B$4:$I$206,2,FALSE)</f>
        <v>#N/A</v>
      </c>
      <c r="G515" s="100" t="e">
        <f t="shared" si="31"/>
        <v>#N/A</v>
      </c>
      <c r="H515" s="101" t="e">
        <f>'RAW MATERIALS'!#REF!</f>
        <v>#REF!</v>
      </c>
      <c r="I515" s="101" t="e">
        <f t="shared" si="32"/>
        <v>#N/A</v>
      </c>
      <c r="J515" s="137" t="e">
        <f>VLOOKUP(A515,'RAW MATERIALS'!$B$4:$I$206,3,FALSE)*B515</f>
        <v>#N/A</v>
      </c>
    </row>
    <row r="516" spans="1:10" hidden="1">
      <c r="A516" s="97">
        <f>'RAW MATERIALS'!B258</f>
        <v>0</v>
      </c>
      <c r="B516" s="98" t="e">
        <f t="shared" si="33"/>
        <v>#N/A</v>
      </c>
      <c r="C516" s="99">
        <f>SUMPRODUCT(('Materials bought'!$A$4:$A$4121='Buy list'!A516)*('Materials bought'!$B$4:$B$4121))-SUMPRODUCT(('Materials used'!$A$4:$A$4296='Buy list'!A516)*('Materials used'!$B$4:$B$4296))</f>
        <v>0</v>
      </c>
      <c r="D516" s="99">
        <f>SUMPRODUCT((Orders!$A$4:$A$3960='Buy list'!$A516)*(Orders!$D$4:$D$3960))</f>
        <v>0</v>
      </c>
      <c r="E516" s="99">
        <f t="shared" si="30"/>
        <v>0</v>
      </c>
      <c r="F516" s="100" t="e">
        <f>VLOOKUP(A516,'RAW MATERIALS'!$B$4:$I$206,2,FALSE)</f>
        <v>#N/A</v>
      </c>
      <c r="G516" s="100" t="e">
        <f t="shared" si="31"/>
        <v>#N/A</v>
      </c>
      <c r="H516" s="101" t="e">
        <f>'RAW MATERIALS'!#REF!</f>
        <v>#REF!</v>
      </c>
      <c r="I516" s="101" t="e">
        <f t="shared" si="32"/>
        <v>#N/A</v>
      </c>
      <c r="J516" s="137" t="e">
        <f>VLOOKUP(A516,'RAW MATERIALS'!$B$4:$I$206,3,FALSE)*B516</f>
        <v>#N/A</v>
      </c>
    </row>
    <row r="517" spans="1:10" hidden="1">
      <c r="A517" s="97">
        <f>'RAW MATERIALS'!B259</f>
        <v>0</v>
      </c>
      <c r="B517" s="98" t="e">
        <f t="shared" si="33"/>
        <v>#N/A</v>
      </c>
      <c r="C517" s="99">
        <f>SUMPRODUCT(('Materials bought'!$A$4:$A$4121='Buy list'!A517)*('Materials bought'!$B$4:$B$4121))-SUMPRODUCT(('Materials used'!$A$4:$A$4296='Buy list'!A517)*('Materials used'!$B$4:$B$4296))</f>
        <v>0</v>
      </c>
      <c r="D517" s="99">
        <f>SUMPRODUCT((Orders!$A$4:$A$3960='Buy list'!$A517)*(Orders!$D$4:$D$3960))</f>
        <v>0</v>
      </c>
      <c r="E517" s="99">
        <f t="shared" ref="E517:E580" si="34">IF(C517-D517&lt;0,D517-C517,0)</f>
        <v>0</v>
      </c>
      <c r="F517" s="100" t="e">
        <f>VLOOKUP(A517,'RAW MATERIALS'!$B$4:$I$206,2,FALSE)</f>
        <v>#N/A</v>
      </c>
      <c r="G517" s="100" t="e">
        <f t="shared" ref="G517:G580" si="35">IF(C517-D517&lt;=F517,2*F517,0)</f>
        <v>#N/A</v>
      </c>
      <c r="H517" s="101" t="e">
        <f>'RAW MATERIALS'!#REF!</f>
        <v>#REF!</v>
      </c>
      <c r="I517" s="101" t="e">
        <f t="shared" ref="I517:I580" si="36">IF(B517&gt;0,"yes","no")</f>
        <v>#N/A</v>
      </c>
      <c r="J517" s="137" t="e">
        <f>VLOOKUP(A517,'RAW MATERIALS'!$B$4:$I$206,3,FALSE)*B517</f>
        <v>#N/A</v>
      </c>
    </row>
    <row r="518" spans="1:10" hidden="1">
      <c r="A518" s="97">
        <f>'RAW MATERIALS'!B260</f>
        <v>0</v>
      </c>
      <c r="B518" s="98" t="e">
        <f t="shared" si="33"/>
        <v>#N/A</v>
      </c>
      <c r="C518" s="99">
        <f>SUMPRODUCT(('Materials bought'!$A$4:$A$4121='Buy list'!A518)*('Materials bought'!$B$4:$B$4121))-SUMPRODUCT(('Materials used'!$A$4:$A$4296='Buy list'!A518)*('Materials used'!$B$4:$B$4296))</f>
        <v>0</v>
      </c>
      <c r="D518" s="99">
        <f>SUMPRODUCT((Orders!$A$4:$A$3960='Buy list'!$A518)*(Orders!$D$4:$D$3960))</f>
        <v>0</v>
      </c>
      <c r="E518" s="99">
        <f t="shared" si="34"/>
        <v>0</v>
      </c>
      <c r="F518" s="100" t="e">
        <f>VLOOKUP(A518,'RAW MATERIALS'!$B$4:$I$206,2,FALSE)</f>
        <v>#N/A</v>
      </c>
      <c r="G518" s="100" t="e">
        <f t="shared" si="35"/>
        <v>#N/A</v>
      </c>
      <c r="H518" s="101" t="e">
        <f>'RAW MATERIALS'!#REF!</f>
        <v>#REF!</v>
      </c>
      <c r="I518" s="101" t="e">
        <f t="shared" si="36"/>
        <v>#N/A</v>
      </c>
      <c r="J518" s="137" t="e">
        <f>VLOOKUP(A518,'RAW MATERIALS'!$B$4:$I$206,3,FALSE)*B518</f>
        <v>#N/A</v>
      </c>
    </row>
    <row r="519" spans="1:10" hidden="1">
      <c r="A519" s="97">
        <f>'RAW MATERIALS'!B261</f>
        <v>0</v>
      </c>
      <c r="B519" s="98" t="e">
        <f t="shared" si="33"/>
        <v>#N/A</v>
      </c>
      <c r="C519" s="99">
        <f>SUMPRODUCT(('Materials bought'!$A$4:$A$4121='Buy list'!A519)*('Materials bought'!$B$4:$B$4121))-SUMPRODUCT(('Materials used'!$A$4:$A$4296='Buy list'!A519)*('Materials used'!$B$4:$B$4296))</f>
        <v>0</v>
      </c>
      <c r="D519" s="99">
        <f>SUMPRODUCT((Orders!$A$4:$A$3960='Buy list'!$A519)*(Orders!$D$4:$D$3960))</f>
        <v>0</v>
      </c>
      <c r="E519" s="99">
        <f t="shared" si="34"/>
        <v>0</v>
      </c>
      <c r="F519" s="100" t="e">
        <f>VLOOKUP(A519,'RAW MATERIALS'!$B$4:$I$206,2,FALSE)</f>
        <v>#N/A</v>
      </c>
      <c r="G519" s="100" t="e">
        <f t="shared" si="35"/>
        <v>#N/A</v>
      </c>
      <c r="H519" s="101" t="e">
        <f>'RAW MATERIALS'!#REF!</f>
        <v>#REF!</v>
      </c>
      <c r="I519" s="101" t="e">
        <f t="shared" si="36"/>
        <v>#N/A</v>
      </c>
      <c r="J519" s="137" t="e">
        <f>VLOOKUP(A519,'RAW MATERIALS'!$B$4:$I$206,3,FALSE)*B519</f>
        <v>#N/A</v>
      </c>
    </row>
    <row r="520" spans="1:10" hidden="1">
      <c r="A520" s="97">
        <f>'RAW MATERIALS'!B262</f>
        <v>0</v>
      </c>
      <c r="B520" s="98" t="e">
        <f t="shared" si="33"/>
        <v>#N/A</v>
      </c>
      <c r="C520" s="99">
        <f>SUMPRODUCT(('Materials bought'!$A$4:$A$4121='Buy list'!A520)*('Materials bought'!$B$4:$B$4121))-SUMPRODUCT(('Materials used'!$A$4:$A$4296='Buy list'!A520)*('Materials used'!$B$4:$B$4296))</f>
        <v>0</v>
      </c>
      <c r="D520" s="99">
        <f>SUMPRODUCT((Orders!$A$4:$A$3960='Buy list'!$A520)*(Orders!$D$4:$D$3960))</f>
        <v>0</v>
      </c>
      <c r="E520" s="99">
        <f t="shared" si="34"/>
        <v>0</v>
      </c>
      <c r="F520" s="100" t="e">
        <f>VLOOKUP(A520,'RAW MATERIALS'!$B$4:$I$206,2,FALSE)</f>
        <v>#N/A</v>
      </c>
      <c r="G520" s="100" t="e">
        <f t="shared" si="35"/>
        <v>#N/A</v>
      </c>
      <c r="H520" s="101" t="e">
        <f>'RAW MATERIALS'!#REF!</f>
        <v>#REF!</v>
      </c>
      <c r="I520" s="101" t="e">
        <f t="shared" si="36"/>
        <v>#N/A</v>
      </c>
      <c r="J520" s="137" t="e">
        <f>VLOOKUP(A520,'RAW MATERIALS'!$B$4:$I$206,3,FALSE)*B520</f>
        <v>#N/A</v>
      </c>
    </row>
    <row r="521" spans="1:10" hidden="1">
      <c r="A521" s="97">
        <f>'RAW MATERIALS'!B263</f>
        <v>0</v>
      </c>
      <c r="B521" s="98" t="e">
        <f t="shared" si="33"/>
        <v>#N/A</v>
      </c>
      <c r="C521" s="99">
        <f>SUMPRODUCT(('Materials bought'!$A$4:$A$4121='Buy list'!A521)*('Materials bought'!$B$4:$B$4121))-SUMPRODUCT(('Materials used'!$A$4:$A$4296='Buy list'!A521)*('Materials used'!$B$4:$B$4296))</f>
        <v>0</v>
      </c>
      <c r="D521" s="99">
        <f>SUMPRODUCT((Orders!$A$4:$A$3960='Buy list'!$A521)*(Orders!$D$4:$D$3960))</f>
        <v>0</v>
      </c>
      <c r="E521" s="99">
        <f t="shared" si="34"/>
        <v>0</v>
      </c>
      <c r="F521" s="100" t="e">
        <f>VLOOKUP(A521,'RAW MATERIALS'!$B$4:$I$206,2,FALSE)</f>
        <v>#N/A</v>
      </c>
      <c r="G521" s="100" t="e">
        <f t="shared" si="35"/>
        <v>#N/A</v>
      </c>
      <c r="H521" s="101" t="e">
        <f>'RAW MATERIALS'!#REF!</f>
        <v>#REF!</v>
      </c>
      <c r="I521" s="101" t="e">
        <f t="shared" si="36"/>
        <v>#N/A</v>
      </c>
      <c r="J521" s="137" t="e">
        <f>VLOOKUP(A521,'RAW MATERIALS'!$B$4:$I$206,3,FALSE)*B521</f>
        <v>#N/A</v>
      </c>
    </row>
    <row r="522" spans="1:10" hidden="1">
      <c r="A522" s="97">
        <f>'RAW MATERIALS'!B264</f>
        <v>0</v>
      </c>
      <c r="B522" s="98" t="e">
        <f t="shared" si="33"/>
        <v>#N/A</v>
      </c>
      <c r="C522" s="99">
        <f>SUMPRODUCT(('Materials bought'!$A$4:$A$4121='Buy list'!A522)*('Materials bought'!$B$4:$B$4121))-SUMPRODUCT(('Materials used'!$A$4:$A$4296='Buy list'!A522)*('Materials used'!$B$4:$B$4296))</f>
        <v>0</v>
      </c>
      <c r="D522" s="99">
        <f>SUMPRODUCT((Orders!$A$4:$A$3960='Buy list'!$A522)*(Orders!$D$4:$D$3960))</f>
        <v>0</v>
      </c>
      <c r="E522" s="99">
        <f t="shared" si="34"/>
        <v>0</v>
      </c>
      <c r="F522" s="100" t="e">
        <f>VLOOKUP(A522,'RAW MATERIALS'!$B$4:$I$206,2,FALSE)</f>
        <v>#N/A</v>
      </c>
      <c r="G522" s="100" t="e">
        <f t="shared" si="35"/>
        <v>#N/A</v>
      </c>
      <c r="H522" s="101" t="e">
        <f>'RAW MATERIALS'!#REF!</f>
        <v>#REF!</v>
      </c>
      <c r="I522" s="101" t="e">
        <f t="shared" si="36"/>
        <v>#N/A</v>
      </c>
      <c r="J522" s="137" t="e">
        <f>VLOOKUP(A522,'RAW MATERIALS'!$B$4:$I$206,3,FALSE)*B522</f>
        <v>#N/A</v>
      </c>
    </row>
    <row r="523" spans="1:10" hidden="1">
      <c r="A523" s="97">
        <f>'RAW MATERIALS'!B265</f>
        <v>0</v>
      </c>
      <c r="B523" s="98" t="e">
        <f t="shared" si="33"/>
        <v>#N/A</v>
      </c>
      <c r="C523" s="99">
        <f>SUMPRODUCT(('Materials bought'!$A$4:$A$4121='Buy list'!A523)*('Materials bought'!$B$4:$B$4121))-SUMPRODUCT(('Materials used'!$A$4:$A$4296='Buy list'!A523)*('Materials used'!$B$4:$B$4296))</f>
        <v>0</v>
      </c>
      <c r="D523" s="99">
        <f>SUMPRODUCT((Orders!$A$4:$A$3960='Buy list'!$A523)*(Orders!$D$4:$D$3960))</f>
        <v>0</v>
      </c>
      <c r="E523" s="99">
        <f t="shared" si="34"/>
        <v>0</v>
      </c>
      <c r="F523" s="100" t="e">
        <f>VLOOKUP(A523,'RAW MATERIALS'!$B$4:$I$206,2,FALSE)</f>
        <v>#N/A</v>
      </c>
      <c r="G523" s="100" t="e">
        <f t="shared" si="35"/>
        <v>#N/A</v>
      </c>
      <c r="H523" s="101" t="e">
        <f>'RAW MATERIALS'!#REF!</f>
        <v>#REF!</v>
      </c>
      <c r="I523" s="101" t="e">
        <f t="shared" si="36"/>
        <v>#N/A</v>
      </c>
      <c r="J523" s="137" t="e">
        <f>VLOOKUP(A523,'RAW MATERIALS'!$B$4:$I$206,3,FALSE)*B523</f>
        <v>#N/A</v>
      </c>
    </row>
    <row r="524" spans="1:10" hidden="1">
      <c r="A524" s="97">
        <f>'RAW MATERIALS'!B266</f>
        <v>0</v>
      </c>
      <c r="B524" s="98" t="e">
        <f t="shared" si="33"/>
        <v>#N/A</v>
      </c>
      <c r="C524" s="99">
        <f>SUMPRODUCT(('Materials bought'!$A$4:$A$4121='Buy list'!A524)*('Materials bought'!$B$4:$B$4121))-SUMPRODUCT(('Materials used'!$A$4:$A$4296='Buy list'!A524)*('Materials used'!$B$4:$B$4296))</f>
        <v>0</v>
      </c>
      <c r="D524" s="99">
        <f>SUMPRODUCT((Orders!$A$4:$A$3960='Buy list'!$A524)*(Orders!$D$4:$D$3960))</f>
        <v>0</v>
      </c>
      <c r="E524" s="99">
        <f t="shared" si="34"/>
        <v>0</v>
      </c>
      <c r="F524" s="100" t="e">
        <f>VLOOKUP(A524,'RAW MATERIALS'!$B$4:$I$206,2,FALSE)</f>
        <v>#N/A</v>
      </c>
      <c r="G524" s="100" t="e">
        <f t="shared" si="35"/>
        <v>#N/A</v>
      </c>
      <c r="H524" s="101" t="e">
        <f>'RAW MATERIALS'!#REF!</f>
        <v>#REF!</v>
      </c>
      <c r="I524" s="101" t="e">
        <f t="shared" si="36"/>
        <v>#N/A</v>
      </c>
      <c r="J524" s="137" t="e">
        <f>VLOOKUP(A524,'RAW MATERIALS'!$B$4:$I$206,3,FALSE)*B524</f>
        <v>#N/A</v>
      </c>
    </row>
    <row r="525" spans="1:10" hidden="1">
      <c r="A525" s="97">
        <f>'RAW MATERIALS'!B267</f>
        <v>0</v>
      </c>
      <c r="B525" s="98" t="e">
        <f t="shared" si="33"/>
        <v>#N/A</v>
      </c>
      <c r="C525" s="99">
        <f>SUMPRODUCT(('Materials bought'!$A$4:$A$4121='Buy list'!A525)*('Materials bought'!$B$4:$B$4121))-SUMPRODUCT(('Materials used'!$A$4:$A$4296='Buy list'!A525)*('Materials used'!$B$4:$B$4296))</f>
        <v>0</v>
      </c>
      <c r="D525" s="99">
        <f>SUMPRODUCT((Orders!$A$4:$A$3960='Buy list'!$A525)*(Orders!$D$4:$D$3960))</f>
        <v>0</v>
      </c>
      <c r="E525" s="99">
        <f t="shared" si="34"/>
        <v>0</v>
      </c>
      <c r="F525" s="100" t="e">
        <f>VLOOKUP(A525,'RAW MATERIALS'!$B$4:$I$206,2,FALSE)</f>
        <v>#N/A</v>
      </c>
      <c r="G525" s="100" t="e">
        <f t="shared" si="35"/>
        <v>#N/A</v>
      </c>
      <c r="H525" s="101" t="e">
        <f>'RAW MATERIALS'!#REF!</f>
        <v>#REF!</v>
      </c>
      <c r="I525" s="101" t="e">
        <f t="shared" si="36"/>
        <v>#N/A</v>
      </c>
      <c r="J525" s="137" t="e">
        <f>VLOOKUP(A525,'RAW MATERIALS'!$B$4:$I$206,3,FALSE)*B525</f>
        <v>#N/A</v>
      </c>
    </row>
    <row r="526" spans="1:10" hidden="1">
      <c r="A526" s="97">
        <f>'RAW MATERIALS'!B268</f>
        <v>0</v>
      </c>
      <c r="B526" s="98" t="e">
        <f t="shared" si="33"/>
        <v>#N/A</v>
      </c>
      <c r="C526" s="99">
        <f>SUMPRODUCT(('Materials bought'!$A$4:$A$4121='Buy list'!A526)*('Materials bought'!$B$4:$B$4121))-SUMPRODUCT(('Materials used'!$A$4:$A$4296='Buy list'!A526)*('Materials used'!$B$4:$B$4296))</f>
        <v>0</v>
      </c>
      <c r="D526" s="99">
        <f>SUMPRODUCT((Orders!$A$4:$A$3960='Buy list'!$A526)*(Orders!$D$4:$D$3960))</f>
        <v>0</v>
      </c>
      <c r="E526" s="99">
        <f t="shared" si="34"/>
        <v>0</v>
      </c>
      <c r="F526" s="100" t="e">
        <f>VLOOKUP(A526,'RAW MATERIALS'!$B$4:$I$206,2,FALSE)</f>
        <v>#N/A</v>
      </c>
      <c r="G526" s="100" t="e">
        <f t="shared" si="35"/>
        <v>#N/A</v>
      </c>
      <c r="H526" s="101" t="e">
        <f>'RAW MATERIALS'!#REF!</f>
        <v>#REF!</v>
      </c>
      <c r="I526" s="101" t="e">
        <f t="shared" si="36"/>
        <v>#N/A</v>
      </c>
      <c r="J526" s="137" t="e">
        <f>VLOOKUP(A526,'RAW MATERIALS'!$B$4:$I$206,3,FALSE)*B526</f>
        <v>#N/A</v>
      </c>
    </row>
    <row r="527" spans="1:10" hidden="1">
      <c r="A527" s="97">
        <f>'RAW MATERIALS'!B269</f>
        <v>0</v>
      </c>
      <c r="B527" s="98" t="e">
        <f t="shared" si="33"/>
        <v>#N/A</v>
      </c>
      <c r="C527" s="99">
        <f>SUMPRODUCT(('Materials bought'!$A$4:$A$4121='Buy list'!A527)*('Materials bought'!$B$4:$B$4121))-SUMPRODUCT(('Materials used'!$A$4:$A$4296='Buy list'!A527)*('Materials used'!$B$4:$B$4296))</f>
        <v>0</v>
      </c>
      <c r="D527" s="99">
        <f>SUMPRODUCT((Orders!$A$4:$A$3960='Buy list'!$A527)*(Orders!$D$4:$D$3960))</f>
        <v>0</v>
      </c>
      <c r="E527" s="99">
        <f t="shared" si="34"/>
        <v>0</v>
      </c>
      <c r="F527" s="100" t="e">
        <f>VLOOKUP(A527,'RAW MATERIALS'!$B$4:$I$206,2,FALSE)</f>
        <v>#N/A</v>
      </c>
      <c r="G527" s="100" t="e">
        <f t="shared" si="35"/>
        <v>#N/A</v>
      </c>
      <c r="H527" s="101" t="e">
        <f>'RAW MATERIALS'!#REF!</f>
        <v>#REF!</v>
      </c>
      <c r="I527" s="101" t="e">
        <f t="shared" si="36"/>
        <v>#N/A</v>
      </c>
      <c r="J527" s="137" t="e">
        <f>VLOOKUP(A527,'RAW MATERIALS'!$B$4:$I$206,3,FALSE)*B527</f>
        <v>#N/A</v>
      </c>
    </row>
    <row r="528" spans="1:10" hidden="1">
      <c r="A528" s="97">
        <f>'RAW MATERIALS'!B270</f>
        <v>0</v>
      </c>
      <c r="B528" s="98" t="e">
        <f t="shared" si="33"/>
        <v>#N/A</v>
      </c>
      <c r="C528" s="99">
        <f>SUMPRODUCT(('Materials bought'!$A$4:$A$4121='Buy list'!A528)*('Materials bought'!$B$4:$B$4121))-SUMPRODUCT(('Materials used'!$A$4:$A$4296='Buy list'!A528)*('Materials used'!$B$4:$B$4296))</f>
        <v>0</v>
      </c>
      <c r="D528" s="99">
        <f>SUMPRODUCT((Orders!$A$4:$A$3960='Buy list'!$A528)*(Orders!$D$4:$D$3960))</f>
        <v>0</v>
      </c>
      <c r="E528" s="99">
        <f t="shared" si="34"/>
        <v>0</v>
      </c>
      <c r="F528" s="100" t="e">
        <f>VLOOKUP(A528,'RAW MATERIALS'!$B$4:$I$206,2,FALSE)</f>
        <v>#N/A</v>
      </c>
      <c r="G528" s="100" t="e">
        <f t="shared" si="35"/>
        <v>#N/A</v>
      </c>
      <c r="H528" s="101" t="e">
        <f>'RAW MATERIALS'!#REF!</f>
        <v>#REF!</v>
      </c>
      <c r="I528" s="101" t="e">
        <f t="shared" si="36"/>
        <v>#N/A</v>
      </c>
      <c r="J528" s="137" t="e">
        <f>VLOOKUP(A528,'RAW MATERIALS'!$B$4:$I$206,3,FALSE)*B528</f>
        <v>#N/A</v>
      </c>
    </row>
    <row r="529" spans="1:10" hidden="1">
      <c r="A529" s="97">
        <f>'RAW MATERIALS'!B271</f>
        <v>0</v>
      </c>
      <c r="B529" s="98" t="e">
        <f t="shared" si="33"/>
        <v>#N/A</v>
      </c>
      <c r="C529" s="99">
        <f>SUMPRODUCT(('Materials bought'!$A$4:$A$4121='Buy list'!A529)*('Materials bought'!$B$4:$B$4121))-SUMPRODUCT(('Materials used'!$A$4:$A$4296='Buy list'!A529)*('Materials used'!$B$4:$B$4296))</f>
        <v>0</v>
      </c>
      <c r="D529" s="99">
        <f>SUMPRODUCT((Orders!$A$4:$A$3960='Buy list'!$A529)*(Orders!$D$4:$D$3960))</f>
        <v>0</v>
      </c>
      <c r="E529" s="99">
        <f t="shared" si="34"/>
        <v>0</v>
      </c>
      <c r="F529" s="100" t="e">
        <f>VLOOKUP(A529,'RAW MATERIALS'!$B$4:$I$206,2,FALSE)</f>
        <v>#N/A</v>
      </c>
      <c r="G529" s="100" t="e">
        <f t="shared" si="35"/>
        <v>#N/A</v>
      </c>
      <c r="H529" s="101" t="e">
        <f>'RAW MATERIALS'!#REF!</f>
        <v>#REF!</v>
      </c>
      <c r="I529" s="101" t="e">
        <f t="shared" si="36"/>
        <v>#N/A</v>
      </c>
      <c r="J529" s="137" t="e">
        <f>VLOOKUP(A529,'RAW MATERIALS'!$B$4:$I$206,3,FALSE)*B529</f>
        <v>#N/A</v>
      </c>
    </row>
    <row r="530" spans="1:10" hidden="1">
      <c r="A530" s="97">
        <f>'RAW MATERIALS'!B272</f>
        <v>0</v>
      </c>
      <c r="B530" s="98" t="e">
        <f t="shared" si="33"/>
        <v>#N/A</v>
      </c>
      <c r="C530" s="99">
        <f>SUMPRODUCT(('Materials bought'!$A$4:$A$4121='Buy list'!A530)*('Materials bought'!$B$4:$B$4121))-SUMPRODUCT(('Materials used'!$A$4:$A$4296='Buy list'!A530)*('Materials used'!$B$4:$B$4296))</f>
        <v>0</v>
      </c>
      <c r="D530" s="99">
        <f>SUMPRODUCT((Orders!$A$4:$A$3960='Buy list'!$A530)*(Orders!$D$4:$D$3960))</f>
        <v>0</v>
      </c>
      <c r="E530" s="99">
        <f t="shared" si="34"/>
        <v>0</v>
      </c>
      <c r="F530" s="100" t="e">
        <f>VLOOKUP(A530,'RAW MATERIALS'!$B$4:$I$206,2,FALSE)</f>
        <v>#N/A</v>
      </c>
      <c r="G530" s="100" t="e">
        <f t="shared" si="35"/>
        <v>#N/A</v>
      </c>
      <c r="H530" s="101" t="e">
        <f>'RAW MATERIALS'!#REF!</f>
        <v>#REF!</v>
      </c>
      <c r="I530" s="101" t="e">
        <f t="shared" si="36"/>
        <v>#N/A</v>
      </c>
      <c r="J530" s="137" t="e">
        <f>VLOOKUP(A530,'RAW MATERIALS'!$B$4:$I$206,3,FALSE)*B530</f>
        <v>#N/A</v>
      </c>
    </row>
    <row r="531" spans="1:10" hidden="1">
      <c r="A531" s="97">
        <f>'RAW MATERIALS'!B273</f>
        <v>0</v>
      </c>
      <c r="B531" s="98" t="e">
        <f t="shared" si="33"/>
        <v>#N/A</v>
      </c>
      <c r="C531" s="99">
        <f>SUMPRODUCT(('Materials bought'!$A$4:$A$4121='Buy list'!A531)*('Materials bought'!$B$4:$B$4121))-SUMPRODUCT(('Materials used'!$A$4:$A$4296='Buy list'!A531)*('Materials used'!$B$4:$B$4296))</f>
        <v>0</v>
      </c>
      <c r="D531" s="99">
        <f>SUMPRODUCT((Orders!$A$4:$A$3960='Buy list'!$A531)*(Orders!$D$4:$D$3960))</f>
        <v>0</v>
      </c>
      <c r="E531" s="99">
        <f t="shared" si="34"/>
        <v>0</v>
      </c>
      <c r="F531" s="100" t="e">
        <f>VLOOKUP(A531,'RAW MATERIALS'!$B$4:$I$206,2,FALSE)</f>
        <v>#N/A</v>
      </c>
      <c r="G531" s="100" t="e">
        <f t="shared" si="35"/>
        <v>#N/A</v>
      </c>
      <c r="H531" s="101" t="e">
        <f>'RAW MATERIALS'!#REF!</f>
        <v>#REF!</v>
      </c>
      <c r="I531" s="101" t="e">
        <f t="shared" si="36"/>
        <v>#N/A</v>
      </c>
      <c r="J531" s="137" t="e">
        <f>VLOOKUP(A531,'RAW MATERIALS'!$B$4:$I$206,3,FALSE)*B531</f>
        <v>#N/A</v>
      </c>
    </row>
    <row r="532" spans="1:10" hidden="1">
      <c r="A532" s="97">
        <f>'RAW MATERIALS'!B274</f>
        <v>0</v>
      </c>
      <c r="B532" s="98" t="e">
        <f t="shared" si="33"/>
        <v>#N/A</v>
      </c>
      <c r="C532" s="99">
        <f>SUMPRODUCT(('Materials bought'!$A$4:$A$4121='Buy list'!A532)*('Materials bought'!$B$4:$B$4121))-SUMPRODUCT(('Materials used'!$A$4:$A$4296='Buy list'!A532)*('Materials used'!$B$4:$B$4296))</f>
        <v>0</v>
      </c>
      <c r="D532" s="99">
        <f>SUMPRODUCT((Orders!$A$4:$A$3960='Buy list'!$A532)*(Orders!$D$4:$D$3960))</f>
        <v>0</v>
      </c>
      <c r="E532" s="99">
        <f t="shared" si="34"/>
        <v>0</v>
      </c>
      <c r="F532" s="100" t="e">
        <f>VLOOKUP(A532,'RAW MATERIALS'!$B$4:$I$206,2,FALSE)</f>
        <v>#N/A</v>
      </c>
      <c r="G532" s="100" t="e">
        <f t="shared" si="35"/>
        <v>#N/A</v>
      </c>
      <c r="H532" s="101" t="e">
        <f>'RAW MATERIALS'!#REF!</f>
        <v>#REF!</v>
      </c>
      <c r="I532" s="101" t="e">
        <f t="shared" si="36"/>
        <v>#N/A</v>
      </c>
      <c r="J532" s="137" t="e">
        <f>VLOOKUP(A532,'RAW MATERIALS'!$B$4:$I$206,3,FALSE)*B532</f>
        <v>#N/A</v>
      </c>
    </row>
    <row r="533" spans="1:10" hidden="1">
      <c r="A533" s="97">
        <f>'RAW MATERIALS'!B275</f>
        <v>0</v>
      </c>
      <c r="B533" s="98" t="e">
        <f t="shared" si="33"/>
        <v>#N/A</v>
      </c>
      <c r="C533" s="99">
        <f>SUMPRODUCT(('Materials bought'!$A$4:$A$4121='Buy list'!A533)*('Materials bought'!$B$4:$B$4121))-SUMPRODUCT(('Materials used'!$A$4:$A$4296='Buy list'!A533)*('Materials used'!$B$4:$B$4296))</f>
        <v>0</v>
      </c>
      <c r="D533" s="99">
        <f>SUMPRODUCT((Orders!$A$4:$A$3960='Buy list'!$A533)*(Orders!$D$4:$D$3960))</f>
        <v>0</v>
      </c>
      <c r="E533" s="99">
        <f t="shared" si="34"/>
        <v>0</v>
      </c>
      <c r="F533" s="100" t="e">
        <f>VLOOKUP(A533,'RAW MATERIALS'!$B$4:$I$206,2,FALSE)</f>
        <v>#N/A</v>
      </c>
      <c r="G533" s="100" t="e">
        <f t="shared" si="35"/>
        <v>#N/A</v>
      </c>
      <c r="H533" s="101" t="e">
        <f>'RAW MATERIALS'!#REF!</f>
        <v>#REF!</v>
      </c>
      <c r="I533" s="101" t="e">
        <f t="shared" si="36"/>
        <v>#N/A</v>
      </c>
      <c r="J533" s="137" t="e">
        <f>VLOOKUP(A533,'RAW MATERIALS'!$B$4:$I$206,3,FALSE)*B533</f>
        <v>#N/A</v>
      </c>
    </row>
    <row r="534" spans="1:10" hidden="1">
      <c r="A534" s="97">
        <f>'RAW MATERIALS'!B276</f>
        <v>0</v>
      </c>
      <c r="B534" s="98" t="e">
        <f t="shared" si="33"/>
        <v>#N/A</v>
      </c>
      <c r="C534" s="99">
        <f>SUMPRODUCT(('Materials bought'!$A$4:$A$4121='Buy list'!A534)*('Materials bought'!$B$4:$B$4121))-SUMPRODUCT(('Materials used'!$A$4:$A$4296='Buy list'!A534)*('Materials used'!$B$4:$B$4296))</f>
        <v>0</v>
      </c>
      <c r="D534" s="99">
        <f>SUMPRODUCT((Orders!$A$4:$A$3960='Buy list'!$A534)*(Orders!$D$4:$D$3960))</f>
        <v>0</v>
      </c>
      <c r="E534" s="99">
        <f t="shared" si="34"/>
        <v>0</v>
      </c>
      <c r="F534" s="100" t="e">
        <f>VLOOKUP(A534,'RAW MATERIALS'!$B$4:$I$206,2,FALSE)</f>
        <v>#N/A</v>
      </c>
      <c r="G534" s="100" t="e">
        <f t="shared" si="35"/>
        <v>#N/A</v>
      </c>
      <c r="H534" s="101" t="e">
        <f>'RAW MATERIALS'!#REF!</f>
        <v>#REF!</v>
      </c>
      <c r="I534" s="101" t="e">
        <f t="shared" si="36"/>
        <v>#N/A</v>
      </c>
      <c r="J534" s="137" t="e">
        <f>VLOOKUP(A534,'RAW MATERIALS'!$B$4:$I$206,3,FALSE)*B534</f>
        <v>#N/A</v>
      </c>
    </row>
    <row r="535" spans="1:10" hidden="1">
      <c r="A535" s="97">
        <f>'RAW MATERIALS'!B277</f>
        <v>0</v>
      </c>
      <c r="B535" s="98" t="e">
        <f t="shared" si="33"/>
        <v>#N/A</v>
      </c>
      <c r="C535" s="99">
        <f>SUMPRODUCT(('Materials bought'!$A$4:$A$4121='Buy list'!A535)*('Materials bought'!$B$4:$B$4121))-SUMPRODUCT(('Materials used'!$A$4:$A$4296='Buy list'!A535)*('Materials used'!$B$4:$B$4296))</f>
        <v>0</v>
      </c>
      <c r="D535" s="99">
        <f>SUMPRODUCT((Orders!$A$4:$A$3960='Buy list'!$A535)*(Orders!$D$4:$D$3960))</f>
        <v>0</v>
      </c>
      <c r="E535" s="99">
        <f t="shared" si="34"/>
        <v>0</v>
      </c>
      <c r="F535" s="100" t="e">
        <f>VLOOKUP(A535,'RAW MATERIALS'!$B$4:$I$206,2,FALSE)</f>
        <v>#N/A</v>
      </c>
      <c r="G535" s="100" t="e">
        <f t="shared" si="35"/>
        <v>#N/A</v>
      </c>
      <c r="H535" s="101" t="e">
        <f>'RAW MATERIALS'!#REF!</f>
        <v>#REF!</v>
      </c>
      <c r="I535" s="101" t="e">
        <f t="shared" si="36"/>
        <v>#N/A</v>
      </c>
      <c r="J535" s="137" t="e">
        <f>VLOOKUP(A535,'RAW MATERIALS'!$B$4:$I$206,3,FALSE)*B535</f>
        <v>#N/A</v>
      </c>
    </row>
    <row r="536" spans="1:10" hidden="1">
      <c r="A536" s="97">
        <f>'RAW MATERIALS'!B278</f>
        <v>0</v>
      </c>
      <c r="B536" s="98" t="e">
        <f t="shared" si="33"/>
        <v>#N/A</v>
      </c>
      <c r="C536" s="99">
        <f>SUMPRODUCT(('Materials bought'!$A$4:$A$4121='Buy list'!A536)*('Materials bought'!$B$4:$B$4121))-SUMPRODUCT(('Materials used'!$A$4:$A$4296='Buy list'!A536)*('Materials used'!$B$4:$B$4296))</f>
        <v>0</v>
      </c>
      <c r="D536" s="99">
        <f>SUMPRODUCT((Orders!$A$4:$A$3960='Buy list'!$A536)*(Orders!$D$4:$D$3960))</f>
        <v>0</v>
      </c>
      <c r="E536" s="99">
        <f t="shared" si="34"/>
        <v>0</v>
      </c>
      <c r="F536" s="100" t="e">
        <f>VLOOKUP(A536,'RAW MATERIALS'!$B$4:$I$206,2,FALSE)</f>
        <v>#N/A</v>
      </c>
      <c r="G536" s="100" t="e">
        <f t="shared" si="35"/>
        <v>#N/A</v>
      </c>
      <c r="H536" s="101" t="e">
        <f>'RAW MATERIALS'!#REF!</f>
        <v>#REF!</v>
      </c>
      <c r="I536" s="101" t="e">
        <f t="shared" si="36"/>
        <v>#N/A</v>
      </c>
      <c r="J536" s="137" t="e">
        <f>VLOOKUP(A536,'RAW MATERIALS'!$B$4:$I$206,3,FALSE)*B536</f>
        <v>#N/A</v>
      </c>
    </row>
    <row r="537" spans="1:10" hidden="1">
      <c r="A537" s="97">
        <f>'RAW MATERIALS'!B279</f>
        <v>0</v>
      </c>
      <c r="B537" s="98" t="e">
        <f t="shared" si="33"/>
        <v>#N/A</v>
      </c>
      <c r="C537" s="99">
        <f>SUMPRODUCT(('Materials bought'!$A$4:$A$4121='Buy list'!A537)*('Materials bought'!$B$4:$B$4121))-SUMPRODUCT(('Materials used'!$A$4:$A$4296='Buy list'!A537)*('Materials used'!$B$4:$B$4296))</f>
        <v>0</v>
      </c>
      <c r="D537" s="99">
        <f>SUMPRODUCT((Orders!$A$4:$A$3960='Buy list'!$A537)*(Orders!$D$4:$D$3960))</f>
        <v>0</v>
      </c>
      <c r="E537" s="99">
        <f t="shared" si="34"/>
        <v>0</v>
      </c>
      <c r="F537" s="100" t="e">
        <f>VLOOKUP(A537,'RAW MATERIALS'!$B$4:$I$206,2,FALSE)</f>
        <v>#N/A</v>
      </c>
      <c r="G537" s="100" t="e">
        <f t="shared" si="35"/>
        <v>#N/A</v>
      </c>
      <c r="H537" s="101" t="e">
        <f>'RAW MATERIALS'!#REF!</f>
        <v>#REF!</v>
      </c>
      <c r="I537" s="101" t="e">
        <f t="shared" si="36"/>
        <v>#N/A</v>
      </c>
      <c r="J537" s="137" t="e">
        <f>VLOOKUP(A537,'RAW MATERIALS'!$B$4:$I$206,3,FALSE)*B537</f>
        <v>#N/A</v>
      </c>
    </row>
    <row r="538" spans="1:10" hidden="1">
      <c r="A538" s="97">
        <f>'RAW MATERIALS'!B280</f>
        <v>0</v>
      </c>
      <c r="B538" s="98" t="e">
        <f t="shared" si="33"/>
        <v>#N/A</v>
      </c>
      <c r="C538" s="99">
        <f>SUMPRODUCT(('Materials bought'!$A$4:$A$4121='Buy list'!A538)*('Materials bought'!$B$4:$B$4121))-SUMPRODUCT(('Materials used'!$A$4:$A$4296='Buy list'!A538)*('Materials used'!$B$4:$B$4296))</f>
        <v>0</v>
      </c>
      <c r="D538" s="99">
        <f>SUMPRODUCT((Orders!$A$4:$A$3960='Buy list'!$A538)*(Orders!$D$4:$D$3960))</f>
        <v>0</v>
      </c>
      <c r="E538" s="99">
        <f t="shared" si="34"/>
        <v>0</v>
      </c>
      <c r="F538" s="100" t="e">
        <f>VLOOKUP(A538,'RAW MATERIALS'!$B$4:$I$206,2,FALSE)</f>
        <v>#N/A</v>
      </c>
      <c r="G538" s="100" t="e">
        <f t="shared" si="35"/>
        <v>#N/A</v>
      </c>
      <c r="H538" s="101" t="e">
        <f>'RAW MATERIALS'!#REF!</f>
        <v>#REF!</v>
      </c>
      <c r="I538" s="101" t="e">
        <f t="shared" si="36"/>
        <v>#N/A</v>
      </c>
      <c r="J538" s="137" t="e">
        <f>VLOOKUP(A538,'RAW MATERIALS'!$B$4:$I$206,3,FALSE)*B538</f>
        <v>#N/A</v>
      </c>
    </row>
    <row r="539" spans="1:10" hidden="1">
      <c r="A539" s="97">
        <f>'RAW MATERIALS'!B281</f>
        <v>0</v>
      </c>
      <c r="B539" s="98" t="e">
        <f t="shared" si="33"/>
        <v>#N/A</v>
      </c>
      <c r="C539" s="99">
        <f>SUMPRODUCT(('Materials bought'!$A$4:$A$4121='Buy list'!A539)*('Materials bought'!$B$4:$B$4121))-SUMPRODUCT(('Materials used'!$A$4:$A$4296='Buy list'!A539)*('Materials used'!$B$4:$B$4296))</f>
        <v>0</v>
      </c>
      <c r="D539" s="99">
        <f>SUMPRODUCT((Orders!$A$4:$A$3960='Buy list'!$A539)*(Orders!$D$4:$D$3960))</f>
        <v>0</v>
      </c>
      <c r="E539" s="99">
        <f t="shared" si="34"/>
        <v>0</v>
      </c>
      <c r="F539" s="100" t="e">
        <f>VLOOKUP(A539,'RAW MATERIALS'!$B$4:$I$206,2,FALSE)</f>
        <v>#N/A</v>
      </c>
      <c r="G539" s="100" t="e">
        <f t="shared" si="35"/>
        <v>#N/A</v>
      </c>
      <c r="H539" s="101" t="e">
        <f>'RAW MATERIALS'!#REF!</f>
        <v>#REF!</v>
      </c>
      <c r="I539" s="101" t="e">
        <f t="shared" si="36"/>
        <v>#N/A</v>
      </c>
      <c r="J539" s="137" t="e">
        <f>VLOOKUP(A539,'RAW MATERIALS'!$B$4:$I$206,3,FALSE)*B539</f>
        <v>#N/A</v>
      </c>
    </row>
    <row r="540" spans="1:10" hidden="1">
      <c r="A540" s="97">
        <f>'RAW MATERIALS'!B282</f>
        <v>0</v>
      </c>
      <c r="B540" s="98" t="e">
        <f t="shared" si="33"/>
        <v>#N/A</v>
      </c>
      <c r="C540" s="99">
        <f>SUMPRODUCT(('Materials bought'!$A$4:$A$4121='Buy list'!A540)*('Materials bought'!$B$4:$B$4121))-SUMPRODUCT(('Materials used'!$A$4:$A$4296='Buy list'!A540)*('Materials used'!$B$4:$B$4296))</f>
        <v>0</v>
      </c>
      <c r="D540" s="99">
        <f>SUMPRODUCT((Orders!$A$4:$A$3960='Buy list'!$A540)*(Orders!$D$4:$D$3960))</f>
        <v>0</v>
      </c>
      <c r="E540" s="99">
        <f t="shared" si="34"/>
        <v>0</v>
      </c>
      <c r="F540" s="100" t="e">
        <f>VLOOKUP(A540,'RAW MATERIALS'!$B$4:$I$206,2,FALSE)</f>
        <v>#N/A</v>
      </c>
      <c r="G540" s="100" t="e">
        <f t="shared" si="35"/>
        <v>#N/A</v>
      </c>
      <c r="H540" s="101" t="e">
        <f>'RAW MATERIALS'!#REF!</f>
        <v>#REF!</v>
      </c>
      <c r="I540" s="101" t="e">
        <f t="shared" si="36"/>
        <v>#N/A</v>
      </c>
      <c r="J540" s="137" t="e">
        <f>VLOOKUP(A540,'RAW MATERIALS'!$B$4:$I$206,3,FALSE)*B540</f>
        <v>#N/A</v>
      </c>
    </row>
    <row r="541" spans="1:10" hidden="1">
      <c r="A541" s="97">
        <f>'RAW MATERIALS'!B283</f>
        <v>0</v>
      </c>
      <c r="B541" s="98" t="e">
        <f t="shared" si="33"/>
        <v>#N/A</v>
      </c>
      <c r="C541" s="99">
        <f>SUMPRODUCT(('Materials bought'!$A$4:$A$4121='Buy list'!A541)*('Materials bought'!$B$4:$B$4121))-SUMPRODUCT(('Materials used'!$A$4:$A$4296='Buy list'!A541)*('Materials used'!$B$4:$B$4296))</f>
        <v>0</v>
      </c>
      <c r="D541" s="99">
        <f>SUMPRODUCT((Orders!$A$4:$A$3960='Buy list'!$A541)*(Orders!$D$4:$D$3960))</f>
        <v>0</v>
      </c>
      <c r="E541" s="99">
        <f t="shared" si="34"/>
        <v>0</v>
      </c>
      <c r="F541" s="100" t="e">
        <f>VLOOKUP(A541,'RAW MATERIALS'!$B$4:$I$206,2,FALSE)</f>
        <v>#N/A</v>
      </c>
      <c r="G541" s="100" t="e">
        <f t="shared" si="35"/>
        <v>#N/A</v>
      </c>
      <c r="H541" s="101" t="e">
        <f>'RAW MATERIALS'!#REF!</f>
        <v>#REF!</v>
      </c>
      <c r="I541" s="101" t="e">
        <f t="shared" si="36"/>
        <v>#N/A</v>
      </c>
      <c r="J541" s="137" t="e">
        <f>VLOOKUP(A541,'RAW MATERIALS'!$B$4:$I$206,3,FALSE)*B541</f>
        <v>#N/A</v>
      </c>
    </row>
    <row r="542" spans="1:10" hidden="1">
      <c r="A542" s="97">
        <f>'RAW MATERIALS'!B284</f>
        <v>0</v>
      </c>
      <c r="B542" s="98" t="e">
        <f t="shared" si="33"/>
        <v>#N/A</v>
      </c>
      <c r="C542" s="99">
        <f>SUMPRODUCT(('Materials bought'!$A$4:$A$4121='Buy list'!A542)*('Materials bought'!$B$4:$B$4121))-SUMPRODUCT(('Materials used'!$A$4:$A$4296='Buy list'!A542)*('Materials used'!$B$4:$B$4296))</f>
        <v>0</v>
      </c>
      <c r="D542" s="99">
        <f>SUMPRODUCT((Orders!$A$4:$A$3960='Buy list'!$A542)*(Orders!$D$4:$D$3960))</f>
        <v>0</v>
      </c>
      <c r="E542" s="99">
        <f t="shared" si="34"/>
        <v>0</v>
      </c>
      <c r="F542" s="100" t="e">
        <f>VLOOKUP(A542,'RAW MATERIALS'!$B$4:$I$206,2,FALSE)</f>
        <v>#N/A</v>
      </c>
      <c r="G542" s="100" t="e">
        <f t="shared" si="35"/>
        <v>#N/A</v>
      </c>
      <c r="H542" s="101" t="e">
        <f>'RAW MATERIALS'!#REF!</f>
        <v>#REF!</v>
      </c>
      <c r="I542" s="101" t="e">
        <f t="shared" si="36"/>
        <v>#N/A</v>
      </c>
      <c r="J542" s="137" t="e">
        <f>VLOOKUP(A542,'RAW MATERIALS'!$B$4:$I$206,3,FALSE)*B542</f>
        <v>#N/A</v>
      </c>
    </row>
    <row r="543" spans="1:10" hidden="1">
      <c r="A543" s="97">
        <f>'RAW MATERIALS'!B285</f>
        <v>0</v>
      </c>
      <c r="B543" s="98" t="e">
        <f t="shared" si="33"/>
        <v>#N/A</v>
      </c>
      <c r="C543" s="99">
        <f>SUMPRODUCT(('Materials bought'!$A$4:$A$4121='Buy list'!A543)*('Materials bought'!$B$4:$B$4121))-SUMPRODUCT(('Materials used'!$A$4:$A$4296='Buy list'!A543)*('Materials used'!$B$4:$B$4296))</f>
        <v>0</v>
      </c>
      <c r="D543" s="99">
        <f>SUMPRODUCT((Orders!$A$4:$A$3960='Buy list'!$A543)*(Orders!$D$4:$D$3960))</f>
        <v>0</v>
      </c>
      <c r="E543" s="99">
        <f t="shared" si="34"/>
        <v>0</v>
      </c>
      <c r="F543" s="100" t="e">
        <f>VLOOKUP(A543,'RAW MATERIALS'!$B$4:$I$206,2,FALSE)</f>
        <v>#N/A</v>
      </c>
      <c r="G543" s="100" t="e">
        <f t="shared" si="35"/>
        <v>#N/A</v>
      </c>
      <c r="H543" s="101" t="e">
        <f>'RAW MATERIALS'!#REF!</f>
        <v>#REF!</v>
      </c>
      <c r="I543" s="101" t="e">
        <f t="shared" si="36"/>
        <v>#N/A</v>
      </c>
      <c r="J543" s="137" t="e">
        <f>VLOOKUP(A543,'RAW MATERIALS'!$B$4:$I$206,3,FALSE)*B543</f>
        <v>#N/A</v>
      </c>
    </row>
    <row r="544" spans="1:10" hidden="1">
      <c r="A544" s="97">
        <f>'RAW MATERIALS'!B286</f>
        <v>0</v>
      </c>
      <c r="B544" s="98" t="e">
        <f t="shared" si="33"/>
        <v>#N/A</v>
      </c>
      <c r="C544" s="99">
        <f>SUMPRODUCT(('Materials bought'!$A$4:$A$4121='Buy list'!A544)*('Materials bought'!$B$4:$B$4121))-SUMPRODUCT(('Materials used'!$A$4:$A$4296='Buy list'!A544)*('Materials used'!$B$4:$B$4296))</f>
        <v>0</v>
      </c>
      <c r="D544" s="99">
        <f>SUMPRODUCT((Orders!$A$4:$A$3960='Buy list'!$A544)*(Orders!$D$4:$D$3960))</f>
        <v>0</v>
      </c>
      <c r="E544" s="99">
        <f t="shared" si="34"/>
        <v>0</v>
      </c>
      <c r="F544" s="100" t="e">
        <f>VLOOKUP(A544,'RAW MATERIALS'!$B$4:$I$206,2,FALSE)</f>
        <v>#N/A</v>
      </c>
      <c r="G544" s="100" t="e">
        <f t="shared" si="35"/>
        <v>#N/A</v>
      </c>
      <c r="H544" s="101" t="e">
        <f>'RAW MATERIALS'!#REF!</f>
        <v>#REF!</v>
      </c>
      <c r="I544" s="101" t="e">
        <f t="shared" si="36"/>
        <v>#N/A</v>
      </c>
      <c r="J544" s="137" t="e">
        <f>VLOOKUP(A544,'RAW MATERIALS'!$B$4:$I$206,3,FALSE)*B544</f>
        <v>#N/A</v>
      </c>
    </row>
    <row r="545" spans="1:10" hidden="1">
      <c r="A545" s="97">
        <f>'RAW MATERIALS'!B287</f>
        <v>0</v>
      </c>
      <c r="B545" s="98" t="e">
        <f t="shared" si="33"/>
        <v>#N/A</v>
      </c>
      <c r="C545" s="99">
        <f>SUMPRODUCT(('Materials bought'!$A$4:$A$4121='Buy list'!A545)*('Materials bought'!$B$4:$B$4121))-SUMPRODUCT(('Materials used'!$A$4:$A$4296='Buy list'!A545)*('Materials used'!$B$4:$B$4296))</f>
        <v>0</v>
      </c>
      <c r="D545" s="99">
        <f>SUMPRODUCT((Orders!$A$4:$A$3960='Buy list'!$A545)*(Orders!$D$4:$D$3960))</f>
        <v>0</v>
      </c>
      <c r="E545" s="99">
        <f t="shared" si="34"/>
        <v>0</v>
      </c>
      <c r="F545" s="100" t="e">
        <f>VLOOKUP(A545,'RAW MATERIALS'!$B$4:$I$206,2,FALSE)</f>
        <v>#N/A</v>
      </c>
      <c r="G545" s="100" t="e">
        <f t="shared" si="35"/>
        <v>#N/A</v>
      </c>
      <c r="H545" s="101" t="e">
        <f>'RAW MATERIALS'!#REF!</f>
        <v>#REF!</v>
      </c>
      <c r="I545" s="101" t="e">
        <f t="shared" si="36"/>
        <v>#N/A</v>
      </c>
      <c r="J545" s="137" t="e">
        <f>VLOOKUP(A545,'RAW MATERIALS'!$B$4:$I$206,3,FALSE)*B545</f>
        <v>#N/A</v>
      </c>
    </row>
    <row r="546" spans="1:10" hidden="1">
      <c r="A546" s="97">
        <f>'RAW MATERIALS'!B288</f>
        <v>0</v>
      </c>
      <c r="B546" s="98" t="e">
        <f t="shared" si="33"/>
        <v>#N/A</v>
      </c>
      <c r="C546" s="99">
        <f>SUMPRODUCT(('Materials bought'!$A$4:$A$4121='Buy list'!A546)*('Materials bought'!$B$4:$B$4121))-SUMPRODUCT(('Materials used'!$A$4:$A$4296='Buy list'!A546)*('Materials used'!$B$4:$B$4296))</f>
        <v>0</v>
      </c>
      <c r="D546" s="99">
        <f>SUMPRODUCT((Orders!$A$4:$A$3960='Buy list'!$A546)*(Orders!$D$4:$D$3960))</f>
        <v>0</v>
      </c>
      <c r="E546" s="99">
        <f t="shared" si="34"/>
        <v>0</v>
      </c>
      <c r="F546" s="100" t="e">
        <f>VLOOKUP(A546,'RAW MATERIALS'!$B$4:$I$206,2,FALSE)</f>
        <v>#N/A</v>
      </c>
      <c r="G546" s="100" t="e">
        <f t="shared" si="35"/>
        <v>#N/A</v>
      </c>
      <c r="H546" s="101" t="e">
        <f>'RAW MATERIALS'!#REF!</f>
        <v>#REF!</v>
      </c>
      <c r="I546" s="101" t="e">
        <f t="shared" si="36"/>
        <v>#N/A</v>
      </c>
      <c r="J546" s="137" t="e">
        <f>VLOOKUP(A546,'RAW MATERIALS'!$B$4:$I$206,3,FALSE)*B546</f>
        <v>#N/A</v>
      </c>
    </row>
    <row r="547" spans="1:10" hidden="1">
      <c r="A547" s="97">
        <f>'RAW MATERIALS'!B289</f>
        <v>0</v>
      </c>
      <c r="B547" s="98" t="e">
        <f t="shared" si="33"/>
        <v>#N/A</v>
      </c>
      <c r="C547" s="99">
        <f>SUMPRODUCT(('Materials bought'!$A$4:$A$4121='Buy list'!A547)*('Materials bought'!$B$4:$B$4121))-SUMPRODUCT(('Materials used'!$A$4:$A$4296='Buy list'!A547)*('Materials used'!$B$4:$B$4296))</f>
        <v>0</v>
      </c>
      <c r="D547" s="99">
        <f>SUMPRODUCT((Orders!$A$4:$A$3960='Buy list'!$A547)*(Orders!$D$4:$D$3960))</f>
        <v>0</v>
      </c>
      <c r="E547" s="99">
        <f t="shared" si="34"/>
        <v>0</v>
      </c>
      <c r="F547" s="100" t="e">
        <f>VLOOKUP(A547,'RAW MATERIALS'!$B$4:$I$206,2,FALSE)</f>
        <v>#N/A</v>
      </c>
      <c r="G547" s="100" t="e">
        <f t="shared" si="35"/>
        <v>#N/A</v>
      </c>
      <c r="H547" s="101" t="e">
        <f>'RAW MATERIALS'!#REF!</f>
        <v>#REF!</v>
      </c>
      <c r="I547" s="101" t="e">
        <f t="shared" si="36"/>
        <v>#N/A</v>
      </c>
      <c r="J547" s="137" t="e">
        <f>VLOOKUP(A547,'RAW MATERIALS'!$B$4:$I$206,3,FALSE)*B547</f>
        <v>#N/A</v>
      </c>
    </row>
    <row r="548" spans="1:10" hidden="1">
      <c r="A548" s="97">
        <f>'RAW MATERIALS'!B290</f>
        <v>0</v>
      </c>
      <c r="B548" s="98" t="e">
        <f t="shared" si="33"/>
        <v>#N/A</v>
      </c>
      <c r="C548" s="99">
        <f>SUMPRODUCT(('Materials bought'!$A$4:$A$4121='Buy list'!A548)*('Materials bought'!$B$4:$B$4121))-SUMPRODUCT(('Materials used'!$A$4:$A$4296='Buy list'!A548)*('Materials used'!$B$4:$B$4296))</f>
        <v>0</v>
      </c>
      <c r="D548" s="99">
        <f>SUMPRODUCT((Orders!$A$4:$A$3960='Buy list'!$A548)*(Orders!$D$4:$D$3960))</f>
        <v>0</v>
      </c>
      <c r="E548" s="99">
        <f t="shared" si="34"/>
        <v>0</v>
      </c>
      <c r="F548" s="100" t="e">
        <f>VLOOKUP(A548,'RAW MATERIALS'!$B$4:$I$206,2,FALSE)</f>
        <v>#N/A</v>
      </c>
      <c r="G548" s="100" t="e">
        <f t="shared" si="35"/>
        <v>#N/A</v>
      </c>
      <c r="H548" s="101" t="e">
        <f>'RAW MATERIALS'!#REF!</f>
        <v>#REF!</v>
      </c>
      <c r="I548" s="101" t="e">
        <f t="shared" si="36"/>
        <v>#N/A</v>
      </c>
      <c r="J548" s="137" t="e">
        <f>VLOOKUP(A548,'RAW MATERIALS'!$B$4:$I$206,3,FALSE)*B548</f>
        <v>#N/A</v>
      </c>
    </row>
    <row r="549" spans="1:10" hidden="1">
      <c r="A549" s="97">
        <f>'RAW MATERIALS'!B291</f>
        <v>0</v>
      </c>
      <c r="B549" s="98" t="e">
        <f t="shared" si="33"/>
        <v>#N/A</v>
      </c>
      <c r="C549" s="99">
        <f>SUMPRODUCT(('Materials bought'!$A$4:$A$4121='Buy list'!A549)*('Materials bought'!$B$4:$B$4121))-SUMPRODUCT(('Materials used'!$A$4:$A$4296='Buy list'!A549)*('Materials used'!$B$4:$B$4296))</f>
        <v>0</v>
      </c>
      <c r="D549" s="99">
        <f>SUMPRODUCT((Orders!$A$4:$A$3960='Buy list'!$A549)*(Orders!$D$4:$D$3960))</f>
        <v>0</v>
      </c>
      <c r="E549" s="99">
        <f t="shared" si="34"/>
        <v>0</v>
      </c>
      <c r="F549" s="100" t="e">
        <f>VLOOKUP(A549,'RAW MATERIALS'!$B$4:$I$206,2,FALSE)</f>
        <v>#N/A</v>
      </c>
      <c r="G549" s="100" t="e">
        <f t="shared" si="35"/>
        <v>#N/A</v>
      </c>
      <c r="H549" s="101" t="e">
        <f>'RAW MATERIALS'!#REF!</f>
        <v>#REF!</v>
      </c>
      <c r="I549" s="101" t="e">
        <f t="shared" si="36"/>
        <v>#N/A</v>
      </c>
      <c r="J549" s="137" t="e">
        <f>VLOOKUP(A549,'RAW MATERIALS'!$B$4:$I$206,3,FALSE)*B549</f>
        <v>#N/A</v>
      </c>
    </row>
    <row r="550" spans="1:10" hidden="1">
      <c r="A550" s="97">
        <f>'RAW MATERIALS'!B292</f>
        <v>0</v>
      </c>
      <c r="B550" s="98" t="e">
        <f t="shared" si="33"/>
        <v>#N/A</v>
      </c>
      <c r="C550" s="99">
        <f>SUMPRODUCT(('Materials bought'!$A$4:$A$4121='Buy list'!A550)*('Materials bought'!$B$4:$B$4121))-SUMPRODUCT(('Materials used'!$A$4:$A$4296='Buy list'!A550)*('Materials used'!$B$4:$B$4296))</f>
        <v>0</v>
      </c>
      <c r="D550" s="99">
        <f>SUMPRODUCT((Orders!$A$4:$A$3960='Buy list'!$A550)*(Orders!$D$4:$D$3960))</f>
        <v>0</v>
      </c>
      <c r="E550" s="99">
        <f t="shared" si="34"/>
        <v>0</v>
      </c>
      <c r="F550" s="100" t="e">
        <f>VLOOKUP(A550,'RAW MATERIALS'!$B$4:$I$206,2,FALSE)</f>
        <v>#N/A</v>
      </c>
      <c r="G550" s="100" t="e">
        <f t="shared" si="35"/>
        <v>#N/A</v>
      </c>
      <c r="H550" s="101" t="e">
        <f>'RAW MATERIALS'!#REF!</f>
        <v>#REF!</v>
      </c>
      <c r="I550" s="101" t="e">
        <f t="shared" si="36"/>
        <v>#N/A</v>
      </c>
      <c r="J550" s="137" t="e">
        <f>VLOOKUP(A550,'RAW MATERIALS'!$B$4:$I$206,3,FALSE)*B550</f>
        <v>#N/A</v>
      </c>
    </row>
    <row r="551" spans="1:10" hidden="1">
      <c r="A551" s="97">
        <f>'RAW MATERIALS'!B293</f>
        <v>0</v>
      </c>
      <c r="B551" s="98" t="e">
        <f t="shared" si="33"/>
        <v>#N/A</v>
      </c>
      <c r="C551" s="99">
        <f>SUMPRODUCT(('Materials bought'!$A$4:$A$4121='Buy list'!A551)*('Materials bought'!$B$4:$B$4121))-SUMPRODUCT(('Materials used'!$A$4:$A$4296='Buy list'!A551)*('Materials used'!$B$4:$B$4296))</f>
        <v>0</v>
      </c>
      <c r="D551" s="99">
        <f>SUMPRODUCT((Orders!$A$4:$A$3960='Buy list'!$A551)*(Orders!$D$4:$D$3960))</f>
        <v>0</v>
      </c>
      <c r="E551" s="99">
        <f t="shared" si="34"/>
        <v>0</v>
      </c>
      <c r="F551" s="100" t="e">
        <f>VLOOKUP(A551,'RAW MATERIALS'!$B$4:$I$206,2,FALSE)</f>
        <v>#N/A</v>
      </c>
      <c r="G551" s="100" t="e">
        <f t="shared" si="35"/>
        <v>#N/A</v>
      </c>
      <c r="H551" s="101" t="e">
        <f>'RAW MATERIALS'!#REF!</f>
        <v>#REF!</v>
      </c>
      <c r="I551" s="101" t="e">
        <f t="shared" si="36"/>
        <v>#N/A</v>
      </c>
      <c r="J551" s="137" t="e">
        <f>VLOOKUP(A551,'RAW MATERIALS'!$B$4:$I$206,3,FALSE)*B551</f>
        <v>#N/A</v>
      </c>
    </row>
    <row r="552" spans="1:10" hidden="1">
      <c r="A552" s="97">
        <f>'RAW MATERIALS'!B294</f>
        <v>0</v>
      </c>
      <c r="B552" s="98" t="e">
        <f t="shared" si="33"/>
        <v>#N/A</v>
      </c>
      <c r="C552" s="99">
        <f>SUMPRODUCT(('Materials bought'!$A$4:$A$4121='Buy list'!A552)*('Materials bought'!$B$4:$B$4121))-SUMPRODUCT(('Materials used'!$A$4:$A$4296='Buy list'!A552)*('Materials used'!$B$4:$B$4296))</f>
        <v>0</v>
      </c>
      <c r="D552" s="99">
        <f>SUMPRODUCT((Orders!$A$4:$A$3960='Buy list'!$A552)*(Orders!$D$4:$D$3960))</f>
        <v>0</v>
      </c>
      <c r="E552" s="99">
        <f t="shared" si="34"/>
        <v>0</v>
      </c>
      <c r="F552" s="100" t="e">
        <f>VLOOKUP(A552,'RAW MATERIALS'!$B$4:$I$206,2,FALSE)</f>
        <v>#N/A</v>
      </c>
      <c r="G552" s="100" t="e">
        <f t="shared" si="35"/>
        <v>#N/A</v>
      </c>
      <c r="H552" s="101" t="e">
        <f>'RAW MATERIALS'!#REF!</f>
        <v>#REF!</v>
      </c>
      <c r="I552" s="101" t="e">
        <f t="shared" si="36"/>
        <v>#N/A</v>
      </c>
      <c r="J552" s="137" t="e">
        <f>VLOOKUP(A552,'RAW MATERIALS'!$B$4:$I$206,3,FALSE)*B552</f>
        <v>#N/A</v>
      </c>
    </row>
    <row r="553" spans="1:10" hidden="1">
      <c r="A553" s="97">
        <f>'RAW MATERIALS'!B295</f>
        <v>0</v>
      </c>
      <c r="B553" s="98" t="e">
        <f t="shared" si="33"/>
        <v>#N/A</v>
      </c>
      <c r="C553" s="99">
        <f>SUMPRODUCT(('Materials bought'!$A$4:$A$4121='Buy list'!A553)*('Materials bought'!$B$4:$B$4121))-SUMPRODUCT(('Materials used'!$A$4:$A$4296='Buy list'!A553)*('Materials used'!$B$4:$B$4296))</f>
        <v>0</v>
      </c>
      <c r="D553" s="99">
        <f>SUMPRODUCT((Orders!$A$4:$A$3960='Buy list'!$A553)*(Orders!$D$4:$D$3960))</f>
        <v>0</v>
      </c>
      <c r="E553" s="99">
        <f t="shared" si="34"/>
        <v>0</v>
      </c>
      <c r="F553" s="100" t="e">
        <f>VLOOKUP(A553,'RAW MATERIALS'!$B$4:$I$206,2,FALSE)</f>
        <v>#N/A</v>
      </c>
      <c r="G553" s="100" t="e">
        <f t="shared" si="35"/>
        <v>#N/A</v>
      </c>
      <c r="H553" s="101" t="e">
        <f>'RAW MATERIALS'!#REF!</f>
        <v>#REF!</v>
      </c>
      <c r="I553" s="101" t="e">
        <f t="shared" si="36"/>
        <v>#N/A</v>
      </c>
      <c r="J553" s="137" t="e">
        <f>VLOOKUP(A553,'RAW MATERIALS'!$B$4:$I$206,3,FALSE)*B553</f>
        <v>#N/A</v>
      </c>
    </row>
    <row r="554" spans="1:10" hidden="1">
      <c r="A554" s="97">
        <f>'RAW MATERIALS'!B296</f>
        <v>0</v>
      </c>
      <c r="B554" s="98" t="e">
        <f t="shared" si="33"/>
        <v>#N/A</v>
      </c>
      <c r="C554" s="99">
        <f>SUMPRODUCT(('Materials bought'!$A$4:$A$4121='Buy list'!A554)*('Materials bought'!$B$4:$B$4121))-SUMPRODUCT(('Materials used'!$A$4:$A$4296='Buy list'!A554)*('Materials used'!$B$4:$B$4296))</f>
        <v>0</v>
      </c>
      <c r="D554" s="99">
        <f>SUMPRODUCT((Orders!$A$4:$A$3960='Buy list'!$A554)*(Orders!$D$4:$D$3960))</f>
        <v>0</v>
      </c>
      <c r="E554" s="99">
        <f t="shared" si="34"/>
        <v>0</v>
      </c>
      <c r="F554" s="100" t="e">
        <f>VLOOKUP(A554,'RAW MATERIALS'!$B$4:$I$206,2,FALSE)</f>
        <v>#N/A</v>
      </c>
      <c r="G554" s="100" t="e">
        <f t="shared" si="35"/>
        <v>#N/A</v>
      </c>
      <c r="H554" s="101" t="e">
        <f>'RAW MATERIALS'!#REF!</f>
        <v>#REF!</v>
      </c>
      <c r="I554" s="101" t="e">
        <f t="shared" si="36"/>
        <v>#N/A</v>
      </c>
      <c r="J554" s="137" t="e">
        <f>VLOOKUP(A554,'RAW MATERIALS'!$B$4:$I$206,3,FALSE)*B554</f>
        <v>#N/A</v>
      </c>
    </row>
    <row r="555" spans="1:10" hidden="1">
      <c r="A555" s="97">
        <f>'RAW MATERIALS'!B297</f>
        <v>0</v>
      </c>
      <c r="B555" s="98" t="e">
        <f t="shared" si="33"/>
        <v>#N/A</v>
      </c>
      <c r="C555" s="99">
        <f>SUMPRODUCT(('Materials bought'!$A$4:$A$4121='Buy list'!A555)*('Materials bought'!$B$4:$B$4121))-SUMPRODUCT(('Materials used'!$A$4:$A$4296='Buy list'!A555)*('Materials used'!$B$4:$B$4296))</f>
        <v>0</v>
      </c>
      <c r="D555" s="99">
        <f>SUMPRODUCT((Orders!$A$4:$A$3960='Buy list'!$A555)*(Orders!$D$4:$D$3960))</f>
        <v>0</v>
      </c>
      <c r="E555" s="99">
        <f t="shared" si="34"/>
        <v>0</v>
      </c>
      <c r="F555" s="100" t="e">
        <f>VLOOKUP(A555,'RAW MATERIALS'!$B$4:$I$206,2,FALSE)</f>
        <v>#N/A</v>
      </c>
      <c r="G555" s="100" t="e">
        <f t="shared" si="35"/>
        <v>#N/A</v>
      </c>
      <c r="H555" s="101" t="e">
        <f>'RAW MATERIALS'!#REF!</f>
        <v>#REF!</v>
      </c>
      <c r="I555" s="101" t="e">
        <f t="shared" si="36"/>
        <v>#N/A</v>
      </c>
      <c r="J555" s="137" t="e">
        <f>VLOOKUP(A555,'RAW MATERIALS'!$B$4:$I$206,3,FALSE)*B555</f>
        <v>#N/A</v>
      </c>
    </row>
    <row r="556" spans="1:10" hidden="1">
      <c r="A556" s="97">
        <f>'RAW MATERIALS'!B298</f>
        <v>0</v>
      </c>
      <c r="B556" s="98" t="e">
        <f t="shared" si="33"/>
        <v>#N/A</v>
      </c>
      <c r="C556" s="99">
        <f>SUMPRODUCT(('Materials bought'!$A$4:$A$4121='Buy list'!A556)*('Materials bought'!$B$4:$B$4121))-SUMPRODUCT(('Materials used'!$A$4:$A$4296='Buy list'!A556)*('Materials used'!$B$4:$B$4296))</f>
        <v>0</v>
      </c>
      <c r="D556" s="99">
        <f>SUMPRODUCT((Orders!$A$4:$A$3960='Buy list'!$A556)*(Orders!$D$4:$D$3960))</f>
        <v>0</v>
      </c>
      <c r="E556" s="99">
        <f t="shared" si="34"/>
        <v>0</v>
      </c>
      <c r="F556" s="100" t="e">
        <f>VLOOKUP(A556,'RAW MATERIALS'!$B$4:$I$206,2,FALSE)</f>
        <v>#N/A</v>
      </c>
      <c r="G556" s="100" t="e">
        <f t="shared" si="35"/>
        <v>#N/A</v>
      </c>
      <c r="H556" s="101" t="e">
        <f>'RAW MATERIALS'!#REF!</f>
        <v>#REF!</v>
      </c>
      <c r="I556" s="101" t="e">
        <f t="shared" si="36"/>
        <v>#N/A</v>
      </c>
      <c r="J556" s="137" t="e">
        <f>VLOOKUP(A556,'RAW MATERIALS'!$B$4:$I$206,3,FALSE)*B556</f>
        <v>#N/A</v>
      </c>
    </row>
    <row r="557" spans="1:10" hidden="1">
      <c r="A557" s="97">
        <f>'RAW MATERIALS'!B299</f>
        <v>0</v>
      </c>
      <c r="B557" s="98" t="e">
        <f t="shared" si="33"/>
        <v>#N/A</v>
      </c>
      <c r="C557" s="99">
        <f>SUMPRODUCT(('Materials bought'!$A$4:$A$4121='Buy list'!A557)*('Materials bought'!$B$4:$B$4121))-SUMPRODUCT(('Materials used'!$A$4:$A$4296='Buy list'!A557)*('Materials used'!$B$4:$B$4296))</f>
        <v>0</v>
      </c>
      <c r="D557" s="99">
        <f>SUMPRODUCT((Orders!$A$4:$A$3960='Buy list'!$A557)*(Orders!$D$4:$D$3960))</f>
        <v>0</v>
      </c>
      <c r="E557" s="99">
        <f t="shared" si="34"/>
        <v>0</v>
      </c>
      <c r="F557" s="100" t="e">
        <f>VLOOKUP(A557,'RAW MATERIALS'!$B$4:$I$206,2,FALSE)</f>
        <v>#N/A</v>
      </c>
      <c r="G557" s="100" t="e">
        <f t="shared" si="35"/>
        <v>#N/A</v>
      </c>
      <c r="H557" s="101" t="e">
        <f>'RAW MATERIALS'!#REF!</f>
        <v>#REF!</v>
      </c>
      <c r="I557" s="101" t="e">
        <f t="shared" si="36"/>
        <v>#N/A</v>
      </c>
      <c r="J557" s="137" t="e">
        <f>VLOOKUP(A557,'RAW MATERIALS'!$B$4:$I$206,3,FALSE)*B557</f>
        <v>#N/A</v>
      </c>
    </row>
    <row r="558" spans="1:10" hidden="1">
      <c r="A558" s="97">
        <f>'RAW MATERIALS'!B300</f>
        <v>0</v>
      </c>
      <c r="B558" s="98" t="e">
        <f t="shared" si="33"/>
        <v>#N/A</v>
      </c>
      <c r="C558" s="99">
        <f>SUMPRODUCT(('Materials bought'!$A$4:$A$4121='Buy list'!A558)*('Materials bought'!$B$4:$B$4121))-SUMPRODUCT(('Materials used'!$A$4:$A$4296='Buy list'!A558)*('Materials used'!$B$4:$B$4296))</f>
        <v>0</v>
      </c>
      <c r="D558" s="99">
        <f>SUMPRODUCT((Orders!$A$4:$A$3960='Buy list'!$A558)*(Orders!$D$4:$D$3960))</f>
        <v>0</v>
      </c>
      <c r="E558" s="99">
        <f t="shared" si="34"/>
        <v>0</v>
      </c>
      <c r="F558" s="100" t="e">
        <f>VLOOKUP(A558,'RAW MATERIALS'!$B$4:$I$206,2,FALSE)</f>
        <v>#N/A</v>
      </c>
      <c r="G558" s="100" t="e">
        <f t="shared" si="35"/>
        <v>#N/A</v>
      </c>
      <c r="H558" s="101" t="e">
        <f>'RAW MATERIALS'!#REF!</f>
        <v>#REF!</v>
      </c>
      <c r="I558" s="101" t="e">
        <f t="shared" si="36"/>
        <v>#N/A</v>
      </c>
      <c r="J558" s="137" t="e">
        <f>VLOOKUP(A558,'RAW MATERIALS'!$B$4:$I$206,3,FALSE)*B558</f>
        <v>#N/A</v>
      </c>
    </row>
    <row r="559" spans="1:10" hidden="1">
      <c r="A559" s="97">
        <f>'RAW MATERIALS'!B301</f>
        <v>0</v>
      </c>
      <c r="B559" s="98" t="e">
        <f t="shared" si="33"/>
        <v>#N/A</v>
      </c>
      <c r="C559" s="99">
        <f>SUMPRODUCT(('Materials bought'!$A$4:$A$4121='Buy list'!A559)*('Materials bought'!$B$4:$B$4121))-SUMPRODUCT(('Materials used'!$A$4:$A$4296='Buy list'!A559)*('Materials used'!$B$4:$B$4296))</f>
        <v>0</v>
      </c>
      <c r="D559" s="99">
        <f>SUMPRODUCT((Orders!$A$4:$A$3960='Buy list'!$A559)*(Orders!$D$4:$D$3960))</f>
        <v>0</v>
      </c>
      <c r="E559" s="99">
        <f t="shared" si="34"/>
        <v>0</v>
      </c>
      <c r="F559" s="100" t="e">
        <f>VLOOKUP(A559,'RAW MATERIALS'!$B$4:$I$206,2,FALSE)</f>
        <v>#N/A</v>
      </c>
      <c r="G559" s="100" t="e">
        <f t="shared" si="35"/>
        <v>#N/A</v>
      </c>
      <c r="H559" s="101" t="e">
        <f>'RAW MATERIALS'!#REF!</f>
        <v>#REF!</v>
      </c>
      <c r="I559" s="101" t="e">
        <f t="shared" si="36"/>
        <v>#N/A</v>
      </c>
      <c r="J559" s="137" t="e">
        <f>VLOOKUP(A559,'RAW MATERIALS'!$B$4:$I$206,3,FALSE)*B559</f>
        <v>#N/A</v>
      </c>
    </row>
    <row r="560" spans="1:10" hidden="1">
      <c r="A560" s="97">
        <f>'RAW MATERIALS'!B302</f>
        <v>0</v>
      </c>
      <c r="B560" s="98" t="e">
        <f t="shared" si="33"/>
        <v>#N/A</v>
      </c>
      <c r="C560" s="99">
        <f>SUMPRODUCT(('Materials bought'!$A$4:$A$4121='Buy list'!A560)*('Materials bought'!$B$4:$B$4121))-SUMPRODUCT(('Materials used'!$A$4:$A$4296='Buy list'!A560)*('Materials used'!$B$4:$B$4296))</f>
        <v>0</v>
      </c>
      <c r="D560" s="99">
        <f>SUMPRODUCT((Orders!$A$4:$A$3960='Buy list'!$A560)*(Orders!$D$4:$D$3960))</f>
        <v>0</v>
      </c>
      <c r="E560" s="99">
        <f t="shared" si="34"/>
        <v>0</v>
      </c>
      <c r="F560" s="100" t="e">
        <f>VLOOKUP(A560,'RAW MATERIALS'!$B$4:$I$206,2,FALSE)</f>
        <v>#N/A</v>
      </c>
      <c r="G560" s="100" t="e">
        <f t="shared" si="35"/>
        <v>#N/A</v>
      </c>
      <c r="H560" s="101" t="e">
        <f>'RAW MATERIALS'!#REF!</f>
        <v>#REF!</v>
      </c>
      <c r="I560" s="101" t="e">
        <f t="shared" si="36"/>
        <v>#N/A</v>
      </c>
      <c r="J560" s="137" t="e">
        <f>VLOOKUP(A560,'RAW MATERIALS'!$B$4:$I$206,3,FALSE)*B560</f>
        <v>#N/A</v>
      </c>
    </row>
    <row r="561" spans="1:10" hidden="1">
      <c r="A561" s="97">
        <f>'RAW MATERIALS'!B303</f>
        <v>0</v>
      </c>
      <c r="B561" s="98" t="e">
        <f t="shared" si="33"/>
        <v>#N/A</v>
      </c>
      <c r="C561" s="99">
        <f>SUMPRODUCT(('Materials bought'!$A$4:$A$4121='Buy list'!A561)*('Materials bought'!$B$4:$B$4121))-SUMPRODUCT(('Materials used'!$A$4:$A$4296='Buy list'!A561)*('Materials used'!$B$4:$B$4296))</f>
        <v>0</v>
      </c>
      <c r="D561" s="99">
        <f>SUMPRODUCT((Orders!$A$4:$A$3960='Buy list'!$A561)*(Orders!$D$4:$D$3960))</f>
        <v>0</v>
      </c>
      <c r="E561" s="99">
        <f t="shared" si="34"/>
        <v>0</v>
      </c>
      <c r="F561" s="100" t="e">
        <f>VLOOKUP(A561,'RAW MATERIALS'!$B$4:$I$206,2,FALSE)</f>
        <v>#N/A</v>
      </c>
      <c r="G561" s="100" t="e">
        <f t="shared" si="35"/>
        <v>#N/A</v>
      </c>
      <c r="H561" s="101" t="e">
        <f>'RAW MATERIALS'!#REF!</f>
        <v>#REF!</v>
      </c>
      <c r="I561" s="101" t="e">
        <f t="shared" si="36"/>
        <v>#N/A</v>
      </c>
      <c r="J561" s="137" t="e">
        <f>VLOOKUP(A561,'RAW MATERIALS'!$B$4:$I$206,3,FALSE)*B561</f>
        <v>#N/A</v>
      </c>
    </row>
    <row r="562" spans="1:10" hidden="1">
      <c r="A562" s="97">
        <f>'RAW MATERIALS'!B304</f>
        <v>0</v>
      </c>
      <c r="B562" s="98" t="e">
        <f t="shared" si="33"/>
        <v>#N/A</v>
      </c>
      <c r="C562" s="99">
        <f>SUMPRODUCT(('Materials bought'!$A$4:$A$4121='Buy list'!A562)*('Materials bought'!$B$4:$B$4121))-SUMPRODUCT(('Materials used'!$A$4:$A$4296='Buy list'!A562)*('Materials used'!$B$4:$B$4296))</f>
        <v>0</v>
      </c>
      <c r="D562" s="99">
        <f>SUMPRODUCT((Orders!$A$4:$A$3960='Buy list'!$A562)*(Orders!$D$4:$D$3960))</f>
        <v>0</v>
      </c>
      <c r="E562" s="99">
        <f t="shared" si="34"/>
        <v>0</v>
      </c>
      <c r="F562" s="100" t="e">
        <f>VLOOKUP(A562,'RAW MATERIALS'!$B$4:$I$206,2,FALSE)</f>
        <v>#N/A</v>
      </c>
      <c r="G562" s="100" t="e">
        <f t="shared" si="35"/>
        <v>#N/A</v>
      </c>
      <c r="H562" s="101" t="e">
        <f>'RAW MATERIALS'!#REF!</f>
        <v>#REF!</v>
      </c>
      <c r="I562" s="101" t="e">
        <f t="shared" si="36"/>
        <v>#N/A</v>
      </c>
      <c r="J562" s="137" t="e">
        <f>VLOOKUP(A562,'RAW MATERIALS'!$B$4:$I$206,3,FALSE)*B562</f>
        <v>#N/A</v>
      </c>
    </row>
    <row r="563" spans="1:10" hidden="1">
      <c r="A563" s="97">
        <f>'RAW MATERIALS'!B305</f>
        <v>0</v>
      </c>
      <c r="B563" s="98" t="e">
        <f t="shared" si="33"/>
        <v>#N/A</v>
      </c>
      <c r="C563" s="99">
        <f>SUMPRODUCT(('Materials bought'!$A$4:$A$4121='Buy list'!A563)*('Materials bought'!$B$4:$B$4121))-SUMPRODUCT(('Materials used'!$A$4:$A$4296='Buy list'!A563)*('Materials used'!$B$4:$B$4296))</f>
        <v>0</v>
      </c>
      <c r="D563" s="99">
        <f>SUMPRODUCT((Orders!$A$4:$A$3960='Buy list'!$A563)*(Orders!$D$4:$D$3960))</f>
        <v>0</v>
      </c>
      <c r="E563" s="99">
        <f t="shared" si="34"/>
        <v>0</v>
      </c>
      <c r="F563" s="100" t="e">
        <f>VLOOKUP(A563,'RAW MATERIALS'!$B$4:$I$206,2,FALSE)</f>
        <v>#N/A</v>
      </c>
      <c r="G563" s="100" t="e">
        <f t="shared" si="35"/>
        <v>#N/A</v>
      </c>
      <c r="H563" s="101" t="e">
        <f>'RAW MATERIALS'!#REF!</f>
        <v>#REF!</v>
      </c>
      <c r="I563" s="101" t="e">
        <f t="shared" si="36"/>
        <v>#N/A</v>
      </c>
      <c r="J563" s="137" t="e">
        <f>VLOOKUP(A563,'RAW MATERIALS'!$B$4:$I$206,3,FALSE)*B563</f>
        <v>#N/A</v>
      </c>
    </row>
    <row r="564" spans="1:10" hidden="1">
      <c r="A564" s="97">
        <f>'RAW MATERIALS'!B306</f>
        <v>0</v>
      </c>
      <c r="B564" s="98" t="e">
        <f t="shared" si="33"/>
        <v>#N/A</v>
      </c>
      <c r="C564" s="99">
        <f>SUMPRODUCT(('Materials bought'!$A$4:$A$4121='Buy list'!A564)*('Materials bought'!$B$4:$B$4121))-SUMPRODUCT(('Materials used'!$A$4:$A$4296='Buy list'!A564)*('Materials used'!$B$4:$B$4296))</f>
        <v>0</v>
      </c>
      <c r="D564" s="99">
        <f>SUMPRODUCT((Orders!$A$4:$A$3960='Buy list'!$A564)*(Orders!$D$4:$D$3960))</f>
        <v>0</v>
      </c>
      <c r="E564" s="99">
        <f t="shared" si="34"/>
        <v>0</v>
      </c>
      <c r="F564" s="100" t="e">
        <f>VLOOKUP(A564,'RAW MATERIALS'!$B$4:$I$206,2,FALSE)</f>
        <v>#N/A</v>
      </c>
      <c r="G564" s="100" t="e">
        <f t="shared" si="35"/>
        <v>#N/A</v>
      </c>
      <c r="H564" s="101" t="e">
        <f>'RAW MATERIALS'!#REF!</f>
        <v>#REF!</v>
      </c>
      <c r="I564" s="101" t="e">
        <f t="shared" si="36"/>
        <v>#N/A</v>
      </c>
      <c r="J564" s="137" t="e">
        <f>VLOOKUP(A564,'RAW MATERIALS'!$B$4:$I$206,3,FALSE)*B564</f>
        <v>#N/A</v>
      </c>
    </row>
    <row r="565" spans="1:10" hidden="1">
      <c r="A565" s="97">
        <f>'RAW MATERIALS'!B307</f>
        <v>0</v>
      </c>
      <c r="B565" s="98" t="e">
        <f t="shared" si="33"/>
        <v>#N/A</v>
      </c>
      <c r="C565" s="99">
        <f>SUMPRODUCT(('Materials bought'!$A$4:$A$4121='Buy list'!A565)*('Materials bought'!$B$4:$B$4121))-SUMPRODUCT(('Materials used'!$A$4:$A$4296='Buy list'!A565)*('Materials used'!$B$4:$B$4296))</f>
        <v>0</v>
      </c>
      <c r="D565" s="99">
        <f>SUMPRODUCT((Orders!$A$4:$A$3960='Buy list'!$A565)*(Orders!$D$4:$D$3960))</f>
        <v>0</v>
      </c>
      <c r="E565" s="99">
        <f t="shared" si="34"/>
        <v>0</v>
      </c>
      <c r="F565" s="100" t="e">
        <f>VLOOKUP(A565,'RAW MATERIALS'!$B$4:$I$206,2,FALSE)</f>
        <v>#N/A</v>
      </c>
      <c r="G565" s="100" t="e">
        <f t="shared" si="35"/>
        <v>#N/A</v>
      </c>
      <c r="H565" s="101" t="e">
        <f>'RAW MATERIALS'!#REF!</f>
        <v>#REF!</v>
      </c>
      <c r="I565" s="101" t="e">
        <f t="shared" si="36"/>
        <v>#N/A</v>
      </c>
      <c r="J565" s="137" t="e">
        <f>VLOOKUP(A565,'RAW MATERIALS'!$B$4:$I$206,3,FALSE)*B565</f>
        <v>#N/A</v>
      </c>
    </row>
    <row r="566" spans="1:10" hidden="1">
      <c r="A566" s="97">
        <f>'RAW MATERIALS'!B308</f>
        <v>0</v>
      </c>
      <c r="B566" s="98" t="e">
        <f t="shared" si="33"/>
        <v>#N/A</v>
      </c>
      <c r="C566" s="99">
        <f>SUMPRODUCT(('Materials bought'!$A$4:$A$4121='Buy list'!A566)*('Materials bought'!$B$4:$B$4121))-SUMPRODUCT(('Materials used'!$A$4:$A$4296='Buy list'!A566)*('Materials used'!$B$4:$B$4296))</f>
        <v>0</v>
      </c>
      <c r="D566" s="99">
        <f>SUMPRODUCT((Orders!$A$4:$A$3960='Buy list'!$A566)*(Orders!$D$4:$D$3960))</f>
        <v>0</v>
      </c>
      <c r="E566" s="99">
        <f t="shared" si="34"/>
        <v>0</v>
      </c>
      <c r="F566" s="100" t="e">
        <f>VLOOKUP(A566,'RAW MATERIALS'!$B$4:$I$206,2,FALSE)</f>
        <v>#N/A</v>
      </c>
      <c r="G566" s="100" t="e">
        <f t="shared" si="35"/>
        <v>#N/A</v>
      </c>
      <c r="H566" s="101" t="e">
        <f>'RAW MATERIALS'!#REF!</f>
        <v>#REF!</v>
      </c>
      <c r="I566" s="101" t="e">
        <f t="shared" si="36"/>
        <v>#N/A</v>
      </c>
      <c r="J566" s="137" t="e">
        <f>VLOOKUP(A566,'RAW MATERIALS'!$B$4:$I$206,3,FALSE)*B566</f>
        <v>#N/A</v>
      </c>
    </row>
    <row r="567" spans="1:10" hidden="1">
      <c r="A567" s="97">
        <f>'RAW MATERIALS'!B309</f>
        <v>0</v>
      </c>
      <c r="B567" s="98" t="e">
        <f t="shared" si="33"/>
        <v>#N/A</v>
      </c>
      <c r="C567" s="99">
        <f>SUMPRODUCT(('Materials bought'!$A$4:$A$4121='Buy list'!A567)*('Materials bought'!$B$4:$B$4121))-SUMPRODUCT(('Materials used'!$A$4:$A$4296='Buy list'!A567)*('Materials used'!$B$4:$B$4296))</f>
        <v>0</v>
      </c>
      <c r="D567" s="99">
        <f>SUMPRODUCT((Orders!$A$4:$A$3960='Buy list'!$A567)*(Orders!$D$4:$D$3960))</f>
        <v>0</v>
      </c>
      <c r="E567" s="99">
        <f t="shared" si="34"/>
        <v>0</v>
      </c>
      <c r="F567" s="100" t="e">
        <f>VLOOKUP(A567,'RAW MATERIALS'!$B$4:$I$206,2,FALSE)</f>
        <v>#N/A</v>
      </c>
      <c r="G567" s="100" t="e">
        <f t="shared" si="35"/>
        <v>#N/A</v>
      </c>
      <c r="H567" s="101" t="e">
        <f>'RAW MATERIALS'!#REF!</f>
        <v>#REF!</v>
      </c>
      <c r="I567" s="101" t="e">
        <f t="shared" si="36"/>
        <v>#N/A</v>
      </c>
      <c r="J567" s="137" t="e">
        <f>VLOOKUP(A567,'RAW MATERIALS'!$B$4:$I$206,3,FALSE)*B567</f>
        <v>#N/A</v>
      </c>
    </row>
    <row r="568" spans="1:10" hidden="1">
      <c r="A568" s="97">
        <f>'RAW MATERIALS'!B310</f>
        <v>0</v>
      </c>
      <c r="B568" s="98" t="e">
        <f t="shared" si="33"/>
        <v>#N/A</v>
      </c>
      <c r="C568" s="99">
        <f>SUMPRODUCT(('Materials bought'!$A$4:$A$4121='Buy list'!A568)*('Materials bought'!$B$4:$B$4121))-SUMPRODUCT(('Materials used'!$A$4:$A$4296='Buy list'!A568)*('Materials used'!$B$4:$B$4296))</f>
        <v>0</v>
      </c>
      <c r="D568" s="99">
        <f>SUMPRODUCT((Orders!$A$4:$A$3960='Buy list'!$A568)*(Orders!$D$4:$D$3960))</f>
        <v>0</v>
      </c>
      <c r="E568" s="99">
        <f t="shared" si="34"/>
        <v>0</v>
      </c>
      <c r="F568" s="100" t="e">
        <f>VLOOKUP(A568,'RAW MATERIALS'!$B$4:$I$206,2,FALSE)</f>
        <v>#N/A</v>
      </c>
      <c r="G568" s="100" t="e">
        <f t="shared" si="35"/>
        <v>#N/A</v>
      </c>
      <c r="H568" s="101" t="e">
        <f>'RAW MATERIALS'!#REF!</f>
        <v>#REF!</v>
      </c>
      <c r="I568" s="101" t="e">
        <f t="shared" si="36"/>
        <v>#N/A</v>
      </c>
      <c r="J568" s="137" t="e">
        <f>VLOOKUP(A568,'RAW MATERIALS'!$B$4:$I$206,3,FALSE)*B568</f>
        <v>#N/A</v>
      </c>
    </row>
    <row r="569" spans="1:10" hidden="1">
      <c r="A569" s="97">
        <f>'RAW MATERIALS'!B311</f>
        <v>0</v>
      </c>
      <c r="B569" s="98" t="e">
        <f t="shared" si="33"/>
        <v>#N/A</v>
      </c>
      <c r="C569" s="99">
        <f>SUMPRODUCT(('Materials bought'!$A$4:$A$4121='Buy list'!A569)*('Materials bought'!$B$4:$B$4121))-SUMPRODUCT(('Materials used'!$A$4:$A$4296='Buy list'!A569)*('Materials used'!$B$4:$B$4296))</f>
        <v>0</v>
      </c>
      <c r="D569" s="99">
        <f>SUMPRODUCT((Orders!$A$4:$A$3960='Buy list'!$A569)*(Orders!$D$4:$D$3960))</f>
        <v>0</v>
      </c>
      <c r="E569" s="99">
        <f t="shared" si="34"/>
        <v>0</v>
      </c>
      <c r="F569" s="100" t="e">
        <f>VLOOKUP(A569,'RAW MATERIALS'!$B$4:$I$206,2,FALSE)</f>
        <v>#N/A</v>
      </c>
      <c r="G569" s="100" t="e">
        <f t="shared" si="35"/>
        <v>#N/A</v>
      </c>
      <c r="H569" s="101" t="e">
        <f>'RAW MATERIALS'!#REF!</f>
        <v>#REF!</v>
      </c>
      <c r="I569" s="101" t="e">
        <f t="shared" si="36"/>
        <v>#N/A</v>
      </c>
      <c r="J569" s="137" t="e">
        <f>VLOOKUP(A569,'RAW MATERIALS'!$B$4:$I$206,3,FALSE)*B569</f>
        <v>#N/A</v>
      </c>
    </row>
    <row r="570" spans="1:10" hidden="1">
      <c r="A570" s="97">
        <f>'RAW MATERIALS'!B312</f>
        <v>0</v>
      </c>
      <c r="B570" s="98" t="e">
        <f t="shared" si="33"/>
        <v>#N/A</v>
      </c>
      <c r="C570" s="99">
        <f>SUMPRODUCT(('Materials bought'!$A$4:$A$4121='Buy list'!A570)*('Materials bought'!$B$4:$B$4121))-SUMPRODUCT(('Materials used'!$A$4:$A$4296='Buy list'!A570)*('Materials used'!$B$4:$B$4296))</f>
        <v>0</v>
      </c>
      <c r="D570" s="99">
        <f>SUMPRODUCT((Orders!$A$4:$A$3960='Buy list'!$A570)*(Orders!$D$4:$D$3960))</f>
        <v>0</v>
      </c>
      <c r="E570" s="99">
        <f t="shared" si="34"/>
        <v>0</v>
      </c>
      <c r="F570" s="100" t="e">
        <f>VLOOKUP(A570,'RAW MATERIALS'!$B$4:$I$206,2,FALSE)</f>
        <v>#N/A</v>
      </c>
      <c r="G570" s="100" t="e">
        <f t="shared" si="35"/>
        <v>#N/A</v>
      </c>
      <c r="H570" s="101" t="e">
        <f>'RAW MATERIALS'!#REF!</f>
        <v>#REF!</v>
      </c>
      <c r="I570" s="101" t="e">
        <f t="shared" si="36"/>
        <v>#N/A</v>
      </c>
      <c r="J570" s="137" t="e">
        <f>VLOOKUP(A570,'RAW MATERIALS'!$B$4:$I$206,3,FALSE)*B570</f>
        <v>#N/A</v>
      </c>
    </row>
    <row r="571" spans="1:10" hidden="1">
      <c r="A571" s="97">
        <f>'RAW MATERIALS'!B313</f>
        <v>0</v>
      </c>
      <c r="B571" s="98" t="e">
        <f t="shared" si="33"/>
        <v>#N/A</v>
      </c>
      <c r="C571" s="99">
        <f>SUMPRODUCT(('Materials bought'!$A$4:$A$4121='Buy list'!A571)*('Materials bought'!$B$4:$B$4121))-SUMPRODUCT(('Materials used'!$A$4:$A$4296='Buy list'!A571)*('Materials used'!$B$4:$B$4296))</f>
        <v>0</v>
      </c>
      <c r="D571" s="99">
        <f>SUMPRODUCT((Orders!$A$4:$A$3960='Buy list'!$A571)*(Orders!$D$4:$D$3960))</f>
        <v>0</v>
      </c>
      <c r="E571" s="99">
        <f t="shared" si="34"/>
        <v>0</v>
      </c>
      <c r="F571" s="100" t="e">
        <f>VLOOKUP(A571,'RAW MATERIALS'!$B$4:$I$206,2,FALSE)</f>
        <v>#N/A</v>
      </c>
      <c r="G571" s="100" t="e">
        <f t="shared" si="35"/>
        <v>#N/A</v>
      </c>
      <c r="H571" s="101" t="e">
        <f>'RAW MATERIALS'!#REF!</f>
        <v>#REF!</v>
      </c>
      <c r="I571" s="101" t="e">
        <f t="shared" si="36"/>
        <v>#N/A</v>
      </c>
      <c r="J571" s="137" t="e">
        <f>VLOOKUP(A571,'RAW MATERIALS'!$B$4:$I$206,3,FALSE)*B571</f>
        <v>#N/A</v>
      </c>
    </row>
    <row r="572" spans="1:10" hidden="1">
      <c r="A572" s="97">
        <f>'RAW MATERIALS'!B314</f>
        <v>0</v>
      </c>
      <c r="B572" s="98" t="e">
        <f t="shared" si="33"/>
        <v>#N/A</v>
      </c>
      <c r="C572" s="99">
        <f>SUMPRODUCT(('Materials bought'!$A$4:$A$4121='Buy list'!A572)*('Materials bought'!$B$4:$B$4121))-SUMPRODUCT(('Materials used'!$A$4:$A$4296='Buy list'!A572)*('Materials used'!$B$4:$B$4296))</f>
        <v>0</v>
      </c>
      <c r="D572" s="99">
        <f>SUMPRODUCT((Orders!$A$4:$A$3960='Buy list'!$A572)*(Orders!$D$4:$D$3960))</f>
        <v>0</v>
      </c>
      <c r="E572" s="99">
        <f t="shared" si="34"/>
        <v>0</v>
      </c>
      <c r="F572" s="100" t="e">
        <f>VLOOKUP(A572,'RAW MATERIALS'!$B$4:$I$206,2,FALSE)</f>
        <v>#N/A</v>
      </c>
      <c r="G572" s="100" t="e">
        <f t="shared" si="35"/>
        <v>#N/A</v>
      </c>
      <c r="H572" s="101" t="e">
        <f>'RAW MATERIALS'!#REF!</f>
        <v>#REF!</v>
      </c>
      <c r="I572" s="101" t="e">
        <f t="shared" si="36"/>
        <v>#N/A</v>
      </c>
      <c r="J572" s="137" t="e">
        <f>VLOOKUP(A572,'RAW MATERIALS'!$B$4:$I$206,3,FALSE)*B572</f>
        <v>#N/A</v>
      </c>
    </row>
    <row r="573" spans="1:10" hidden="1">
      <c r="A573" s="97">
        <f>'RAW MATERIALS'!B315</f>
        <v>0</v>
      </c>
      <c r="B573" s="98" t="e">
        <f t="shared" ref="B573:B636" si="37">E573+G573</f>
        <v>#N/A</v>
      </c>
      <c r="C573" s="99">
        <f>SUMPRODUCT(('Materials bought'!$A$4:$A$4121='Buy list'!A573)*('Materials bought'!$B$4:$B$4121))-SUMPRODUCT(('Materials used'!$A$4:$A$4296='Buy list'!A573)*('Materials used'!$B$4:$B$4296))</f>
        <v>0</v>
      </c>
      <c r="D573" s="99">
        <f>SUMPRODUCT((Orders!$A$4:$A$3960='Buy list'!$A573)*(Orders!$D$4:$D$3960))</f>
        <v>0</v>
      </c>
      <c r="E573" s="99">
        <f t="shared" si="34"/>
        <v>0</v>
      </c>
      <c r="F573" s="100" t="e">
        <f>VLOOKUP(A573,'RAW MATERIALS'!$B$4:$I$206,2,FALSE)</f>
        <v>#N/A</v>
      </c>
      <c r="G573" s="100" t="e">
        <f t="shared" si="35"/>
        <v>#N/A</v>
      </c>
      <c r="H573" s="101" t="e">
        <f>'RAW MATERIALS'!#REF!</f>
        <v>#REF!</v>
      </c>
      <c r="I573" s="101" t="e">
        <f t="shared" si="36"/>
        <v>#N/A</v>
      </c>
      <c r="J573" s="137" t="e">
        <f>VLOOKUP(A573,'RAW MATERIALS'!$B$4:$I$206,3,FALSE)*B573</f>
        <v>#N/A</v>
      </c>
    </row>
    <row r="574" spans="1:10" hidden="1">
      <c r="A574" s="97">
        <f>'RAW MATERIALS'!B316</f>
        <v>0</v>
      </c>
      <c r="B574" s="98" t="e">
        <f t="shared" si="37"/>
        <v>#N/A</v>
      </c>
      <c r="C574" s="99">
        <f>SUMPRODUCT(('Materials bought'!$A$4:$A$4121='Buy list'!A574)*('Materials bought'!$B$4:$B$4121))-SUMPRODUCT(('Materials used'!$A$4:$A$4296='Buy list'!A574)*('Materials used'!$B$4:$B$4296))</f>
        <v>0</v>
      </c>
      <c r="D574" s="99">
        <f>SUMPRODUCT((Orders!$A$4:$A$3960='Buy list'!$A574)*(Orders!$D$4:$D$3960))</f>
        <v>0</v>
      </c>
      <c r="E574" s="99">
        <f t="shared" si="34"/>
        <v>0</v>
      </c>
      <c r="F574" s="100" t="e">
        <f>VLOOKUP(A574,'RAW MATERIALS'!$B$4:$I$206,2,FALSE)</f>
        <v>#N/A</v>
      </c>
      <c r="G574" s="100" t="e">
        <f t="shared" si="35"/>
        <v>#N/A</v>
      </c>
      <c r="H574" s="101" t="e">
        <f>'RAW MATERIALS'!#REF!</f>
        <v>#REF!</v>
      </c>
      <c r="I574" s="101" t="e">
        <f t="shared" si="36"/>
        <v>#N/A</v>
      </c>
      <c r="J574" s="137" t="e">
        <f>VLOOKUP(A574,'RAW MATERIALS'!$B$4:$I$206,3,FALSE)*B574</f>
        <v>#N/A</v>
      </c>
    </row>
    <row r="575" spans="1:10" hidden="1">
      <c r="A575" s="97">
        <f>'RAW MATERIALS'!B317</f>
        <v>0</v>
      </c>
      <c r="B575" s="98" t="e">
        <f t="shared" si="37"/>
        <v>#N/A</v>
      </c>
      <c r="C575" s="99">
        <f>SUMPRODUCT(('Materials bought'!$A$4:$A$4121='Buy list'!A575)*('Materials bought'!$B$4:$B$4121))-SUMPRODUCT(('Materials used'!$A$4:$A$4296='Buy list'!A575)*('Materials used'!$B$4:$B$4296))</f>
        <v>0</v>
      </c>
      <c r="D575" s="99">
        <f>SUMPRODUCT((Orders!$A$4:$A$3960='Buy list'!$A575)*(Orders!$D$4:$D$3960))</f>
        <v>0</v>
      </c>
      <c r="E575" s="99">
        <f t="shared" si="34"/>
        <v>0</v>
      </c>
      <c r="F575" s="100" t="e">
        <f>VLOOKUP(A575,'RAW MATERIALS'!$B$4:$I$206,2,FALSE)</f>
        <v>#N/A</v>
      </c>
      <c r="G575" s="100" t="e">
        <f t="shared" si="35"/>
        <v>#N/A</v>
      </c>
      <c r="H575" s="101" t="e">
        <f>'RAW MATERIALS'!#REF!</f>
        <v>#REF!</v>
      </c>
      <c r="I575" s="101" t="e">
        <f t="shared" si="36"/>
        <v>#N/A</v>
      </c>
      <c r="J575" s="137" t="e">
        <f>VLOOKUP(A575,'RAW MATERIALS'!$B$4:$I$206,3,FALSE)*B575</f>
        <v>#N/A</v>
      </c>
    </row>
    <row r="576" spans="1:10" hidden="1">
      <c r="A576" s="97">
        <f>'RAW MATERIALS'!B318</f>
        <v>0</v>
      </c>
      <c r="B576" s="98" t="e">
        <f t="shared" si="37"/>
        <v>#N/A</v>
      </c>
      <c r="C576" s="99">
        <f>SUMPRODUCT(('Materials bought'!$A$4:$A$4121='Buy list'!A576)*('Materials bought'!$B$4:$B$4121))-SUMPRODUCT(('Materials used'!$A$4:$A$4296='Buy list'!A576)*('Materials used'!$B$4:$B$4296))</f>
        <v>0</v>
      </c>
      <c r="D576" s="99">
        <f>SUMPRODUCT((Orders!$A$4:$A$3960='Buy list'!$A576)*(Orders!$D$4:$D$3960))</f>
        <v>0</v>
      </c>
      <c r="E576" s="99">
        <f t="shared" si="34"/>
        <v>0</v>
      </c>
      <c r="F576" s="100" t="e">
        <f>VLOOKUP(A576,'RAW MATERIALS'!$B$4:$I$206,2,FALSE)</f>
        <v>#N/A</v>
      </c>
      <c r="G576" s="100" t="e">
        <f t="shared" si="35"/>
        <v>#N/A</v>
      </c>
      <c r="H576" s="101" t="e">
        <f>'RAW MATERIALS'!#REF!</f>
        <v>#REF!</v>
      </c>
      <c r="I576" s="101" t="e">
        <f t="shared" si="36"/>
        <v>#N/A</v>
      </c>
      <c r="J576" s="137" t="e">
        <f>VLOOKUP(A576,'RAW MATERIALS'!$B$4:$I$206,3,FALSE)*B576</f>
        <v>#N/A</v>
      </c>
    </row>
    <row r="577" spans="1:10" hidden="1">
      <c r="A577" s="97">
        <f>'RAW MATERIALS'!B319</f>
        <v>0</v>
      </c>
      <c r="B577" s="98" t="e">
        <f t="shared" si="37"/>
        <v>#N/A</v>
      </c>
      <c r="C577" s="99">
        <f>SUMPRODUCT(('Materials bought'!$A$4:$A$4121='Buy list'!A577)*('Materials bought'!$B$4:$B$4121))-SUMPRODUCT(('Materials used'!$A$4:$A$4296='Buy list'!A577)*('Materials used'!$B$4:$B$4296))</f>
        <v>0</v>
      </c>
      <c r="D577" s="99">
        <f>SUMPRODUCT((Orders!$A$4:$A$3960='Buy list'!$A577)*(Orders!$D$4:$D$3960))</f>
        <v>0</v>
      </c>
      <c r="E577" s="99">
        <f t="shared" si="34"/>
        <v>0</v>
      </c>
      <c r="F577" s="100" t="e">
        <f>VLOOKUP(A577,'RAW MATERIALS'!$B$4:$I$206,2,FALSE)</f>
        <v>#N/A</v>
      </c>
      <c r="G577" s="100" t="e">
        <f t="shared" si="35"/>
        <v>#N/A</v>
      </c>
      <c r="H577" s="101" t="e">
        <f>'RAW MATERIALS'!#REF!</f>
        <v>#REF!</v>
      </c>
      <c r="I577" s="101" t="e">
        <f t="shared" si="36"/>
        <v>#N/A</v>
      </c>
      <c r="J577" s="137" t="e">
        <f>VLOOKUP(A577,'RAW MATERIALS'!$B$4:$I$206,3,FALSE)*B577</f>
        <v>#N/A</v>
      </c>
    </row>
    <row r="578" spans="1:10" hidden="1">
      <c r="A578" s="97">
        <f>'RAW MATERIALS'!B320</f>
        <v>0</v>
      </c>
      <c r="B578" s="98" t="e">
        <f t="shared" si="37"/>
        <v>#N/A</v>
      </c>
      <c r="C578" s="99">
        <f>SUMPRODUCT(('Materials bought'!$A$4:$A$4121='Buy list'!A578)*('Materials bought'!$B$4:$B$4121))-SUMPRODUCT(('Materials used'!$A$4:$A$4296='Buy list'!A578)*('Materials used'!$B$4:$B$4296))</f>
        <v>0</v>
      </c>
      <c r="D578" s="99">
        <f>SUMPRODUCT((Orders!$A$4:$A$3960='Buy list'!$A578)*(Orders!$D$4:$D$3960))</f>
        <v>0</v>
      </c>
      <c r="E578" s="99">
        <f t="shared" si="34"/>
        <v>0</v>
      </c>
      <c r="F578" s="100" t="e">
        <f>VLOOKUP(A578,'RAW MATERIALS'!$B$4:$I$206,2,FALSE)</f>
        <v>#N/A</v>
      </c>
      <c r="G578" s="100" t="e">
        <f t="shared" si="35"/>
        <v>#N/A</v>
      </c>
      <c r="H578" s="101" t="e">
        <f>'RAW MATERIALS'!#REF!</f>
        <v>#REF!</v>
      </c>
      <c r="I578" s="101" t="e">
        <f t="shared" si="36"/>
        <v>#N/A</v>
      </c>
      <c r="J578" s="137" t="e">
        <f>VLOOKUP(A578,'RAW MATERIALS'!$B$4:$I$206,3,FALSE)*B578</f>
        <v>#N/A</v>
      </c>
    </row>
    <row r="579" spans="1:10" hidden="1">
      <c r="A579" s="97">
        <f>'RAW MATERIALS'!B321</f>
        <v>0</v>
      </c>
      <c r="B579" s="98" t="e">
        <f t="shared" si="37"/>
        <v>#N/A</v>
      </c>
      <c r="C579" s="99">
        <f>SUMPRODUCT(('Materials bought'!$A$4:$A$4121='Buy list'!A579)*('Materials bought'!$B$4:$B$4121))-SUMPRODUCT(('Materials used'!$A$4:$A$4296='Buy list'!A579)*('Materials used'!$B$4:$B$4296))</f>
        <v>0</v>
      </c>
      <c r="D579" s="99">
        <f>SUMPRODUCT((Orders!$A$4:$A$3960='Buy list'!$A579)*(Orders!$D$4:$D$3960))</f>
        <v>0</v>
      </c>
      <c r="E579" s="99">
        <f t="shared" si="34"/>
        <v>0</v>
      </c>
      <c r="F579" s="100" t="e">
        <f>VLOOKUP(A579,'RAW MATERIALS'!$B$4:$I$206,2,FALSE)</f>
        <v>#N/A</v>
      </c>
      <c r="G579" s="100" t="e">
        <f t="shared" si="35"/>
        <v>#N/A</v>
      </c>
      <c r="H579" s="101" t="e">
        <f>'RAW MATERIALS'!#REF!</f>
        <v>#REF!</v>
      </c>
      <c r="I579" s="101" t="e">
        <f t="shared" si="36"/>
        <v>#N/A</v>
      </c>
      <c r="J579" s="137" t="e">
        <f>VLOOKUP(A579,'RAW MATERIALS'!$B$4:$I$206,3,FALSE)*B579</f>
        <v>#N/A</v>
      </c>
    </row>
    <row r="580" spans="1:10" hidden="1">
      <c r="A580" s="97">
        <f>'RAW MATERIALS'!B322</f>
        <v>0</v>
      </c>
      <c r="B580" s="98" t="e">
        <f t="shared" si="37"/>
        <v>#N/A</v>
      </c>
      <c r="C580" s="99">
        <f>SUMPRODUCT(('Materials bought'!$A$4:$A$4121='Buy list'!A580)*('Materials bought'!$B$4:$B$4121))-SUMPRODUCT(('Materials used'!$A$4:$A$4296='Buy list'!A580)*('Materials used'!$B$4:$B$4296))</f>
        <v>0</v>
      </c>
      <c r="D580" s="99">
        <f>SUMPRODUCT((Orders!$A$4:$A$3960='Buy list'!$A580)*(Orders!$D$4:$D$3960))</f>
        <v>0</v>
      </c>
      <c r="E580" s="99">
        <f t="shared" si="34"/>
        <v>0</v>
      </c>
      <c r="F580" s="100" t="e">
        <f>VLOOKUP(A580,'RAW MATERIALS'!$B$4:$I$206,2,FALSE)</f>
        <v>#N/A</v>
      </c>
      <c r="G580" s="100" t="e">
        <f t="shared" si="35"/>
        <v>#N/A</v>
      </c>
      <c r="H580" s="101" t="e">
        <f>'RAW MATERIALS'!#REF!</f>
        <v>#REF!</v>
      </c>
      <c r="I580" s="101" t="e">
        <f t="shared" si="36"/>
        <v>#N/A</v>
      </c>
      <c r="J580" s="137" t="e">
        <f>VLOOKUP(A580,'RAW MATERIALS'!$B$4:$I$206,3,FALSE)*B580</f>
        <v>#N/A</v>
      </c>
    </row>
    <row r="581" spans="1:10" hidden="1">
      <c r="A581" s="97">
        <f>'RAW MATERIALS'!B323</f>
        <v>0</v>
      </c>
      <c r="B581" s="98" t="e">
        <f t="shared" si="37"/>
        <v>#N/A</v>
      </c>
      <c r="C581" s="99">
        <f>SUMPRODUCT(('Materials bought'!$A$4:$A$4121='Buy list'!A581)*('Materials bought'!$B$4:$B$4121))-SUMPRODUCT(('Materials used'!$A$4:$A$4296='Buy list'!A581)*('Materials used'!$B$4:$B$4296))</f>
        <v>0</v>
      </c>
      <c r="D581" s="99">
        <f>SUMPRODUCT((Orders!$A$4:$A$3960='Buy list'!$A581)*(Orders!$D$4:$D$3960))</f>
        <v>0</v>
      </c>
      <c r="E581" s="99">
        <f t="shared" ref="E581:E644" si="38">IF(C581-D581&lt;0,D581-C581,0)</f>
        <v>0</v>
      </c>
      <c r="F581" s="100" t="e">
        <f>VLOOKUP(A581,'RAW MATERIALS'!$B$4:$I$206,2,FALSE)</f>
        <v>#N/A</v>
      </c>
      <c r="G581" s="100" t="e">
        <f t="shared" ref="G581:G644" si="39">IF(C581-D581&lt;=F581,2*F581,0)</f>
        <v>#N/A</v>
      </c>
      <c r="H581" s="101" t="e">
        <f>'RAW MATERIALS'!#REF!</f>
        <v>#REF!</v>
      </c>
      <c r="I581" s="101" t="e">
        <f t="shared" ref="I581:I644" si="40">IF(B581&gt;0,"yes","no")</f>
        <v>#N/A</v>
      </c>
      <c r="J581" s="137" t="e">
        <f>VLOOKUP(A581,'RAW MATERIALS'!$B$4:$I$206,3,FALSE)*B581</f>
        <v>#N/A</v>
      </c>
    </row>
    <row r="582" spans="1:10" hidden="1">
      <c r="A582" s="97">
        <f>'RAW MATERIALS'!B324</f>
        <v>0</v>
      </c>
      <c r="B582" s="98" t="e">
        <f t="shared" si="37"/>
        <v>#N/A</v>
      </c>
      <c r="C582" s="99">
        <f>SUMPRODUCT(('Materials bought'!$A$4:$A$4121='Buy list'!A582)*('Materials bought'!$B$4:$B$4121))-SUMPRODUCT(('Materials used'!$A$4:$A$4296='Buy list'!A582)*('Materials used'!$B$4:$B$4296))</f>
        <v>0</v>
      </c>
      <c r="D582" s="99">
        <f>SUMPRODUCT((Orders!$A$4:$A$3960='Buy list'!$A582)*(Orders!$D$4:$D$3960))</f>
        <v>0</v>
      </c>
      <c r="E582" s="99">
        <f t="shared" si="38"/>
        <v>0</v>
      </c>
      <c r="F582" s="100" t="e">
        <f>VLOOKUP(A582,'RAW MATERIALS'!$B$4:$I$206,2,FALSE)</f>
        <v>#N/A</v>
      </c>
      <c r="G582" s="100" t="e">
        <f t="shared" si="39"/>
        <v>#N/A</v>
      </c>
      <c r="H582" s="101" t="e">
        <f>'RAW MATERIALS'!#REF!</f>
        <v>#REF!</v>
      </c>
      <c r="I582" s="101" t="e">
        <f t="shared" si="40"/>
        <v>#N/A</v>
      </c>
      <c r="J582" s="137" t="e">
        <f>VLOOKUP(A582,'RAW MATERIALS'!$B$4:$I$206,3,FALSE)*B582</f>
        <v>#N/A</v>
      </c>
    </row>
    <row r="583" spans="1:10" hidden="1">
      <c r="A583" s="97">
        <f>'RAW MATERIALS'!B325</f>
        <v>0</v>
      </c>
      <c r="B583" s="98" t="e">
        <f t="shared" si="37"/>
        <v>#N/A</v>
      </c>
      <c r="C583" s="99">
        <f>SUMPRODUCT(('Materials bought'!$A$4:$A$4121='Buy list'!A583)*('Materials bought'!$B$4:$B$4121))-SUMPRODUCT(('Materials used'!$A$4:$A$4296='Buy list'!A583)*('Materials used'!$B$4:$B$4296))</f>
        <v>0</v>
      </c>
      <c r="D583" s="99">
        <f>SUMPRODUCT((Orders!$A$4:$A$3960='Buy list'!$A583)*(Orders!$D$4:$D$3960))</f>
        <v>0</v>
      </c>
      <c r="E583" s="99">
        <f t="shared" si="38"/>
        <v>0</v>
      </c>
      <c r="F583" s="100" t="e">
        <f>VLOOKUP(A583,'RAW MATERIALS'!$B$4:$I$206,2,FALSE)</f>
        <v>#N/A</v>
      </c>
      <c r="G583" s="100" t="e">
        <f t="shared" si="39"/>
        <v>#N/A</v>
      </c>
      <c r="H583" s="101" t="e">
        <f>'RAW MATERIALS'!#REF!</f>
        <v>#REF!</v>
      </c>
      <c r="I583" s="101" t="e">
        <f t="shared" si="40"/>
        <v>#N/A</v>
      </c>
      <c r="J583" s="137" t="e">
        <f>VLOOKUP(A583,'RAW MATERIALS'!$B$4:$I$206,3,FALSE)*B583</f>
        <v>#N/A</v>
      </c>
    </row>
    <row r="584" spans="1:10" hidden="1">
      <c r="A584" s="97">
        <f>'RAW MATERIALS'!B326</f>
        <v>0</v>
      </c>
      <c r="B584" s="98" t="e">
        <f t="shared" si="37"/>
        <v>#N/A</v>
      </c>
      <c r="C584" s="99">
        <f>SUMPRODUCT(('Materials bought'!$A$4:$A$4121='Buy list'!A584)*('Materials bought'!$B$4:$B$4121))-SUMPRODUCT(('Materials used'!$A$4:$A$4296='Buy list'!A584)*('Materials used'!$B$4:$B$4296))</f>
        <v>0</v>
      </c>
      <c r="D584" s="99">
        <f>SUMPRODUCT((Orders!$A$4:$A$3960='Buy list'!$A584)*(Orders!$D$4:$D$3960))</f>
        <v>0</v>
      </c>
      <c r="E584" s="99">
        <f t="shared" si="38"/>
        <v>0</v>
      </c>
      <c r="F584" s="100" t="e">
        <f>VLOOKUP(A584,'RAW MATERIALS'!$B$4:$I$206,2,FALSE)</f>
        <v>#N/A</v>
      </c>
      <c r="G584" s="100" t="e">
        <f t="shared" si="39"/>
        <v>#N/A</v>
      </c>
      <c r="H584" s="101" t="e">
        <f>'RAW MATERIALS'!#REF!</f>
        <v>#REF!</v>
      </c>
      <c r="I584" s="101" t="e">
        <f t="shared" si="40"/>
        <v>#N/A</v>
      </c>
      <c r="J584" s="137" t="e">
        <f>VLOOKUP(A584,'RAW MATERIALS'!$B$4:$I$206,3,FALSE)*B584</f>
        <v>#N/A</v>
      </c>
    </row>
    <row r="585" spans="1:10" hidden="1">
      <c r="A585" s="97">
        <f>'RAW MATERIALS'!B327</f>
        <v>0</v>
      </c>
      <c r="B585" s="98" t="e">
        <f t="shared" si="37"/>
        <v>#N/A</v>
      </c>
      <c r="C585" s="99">
        <f>SUMPRODUCT(('Materials bought'!$A$4:$A$4121='Buy list'!A585)*('Materials bought'!$B$4:$B$4121))-SUMPRODUCT(('Materials used'!$A$4:$A$4296='Buy list'!A585)*('Materials used'!$B$4:$B$4296))</f>
        <v>0</v>
      </c>
      <c r="D585" s="99">
        <f>SUMPRODUCT((Orders!$A$4:$A$3960='Buy list'!$A585)*(Orders!$D$4:$D$3960))</f>
        <v>0</v>
      </c>
      <c r="E585" s="99">
        <f t="shared" si="38"/>
        <v>0</v>
      </c>
      <c r="F585" s="100" t="e">
        <f>VLOOKUP(A585,'RAW MATERIALS'!$B$4:$I$206,2,FALSE)</f>
        <v>#N/A</v>
      </c>
      <c r="G585" s="100" t="e">
        <f t="shared" si="39"/>
        <v>#N/A</v>
      </c>
      <c r="H585" s="101" t="e">
        <f>'RAW MATERIALS'!#REF!</f>
        <v>#REF!</v>
      </c>
      <c r="I585" s="101" t="e">
        <f t="shared" si="40"/>
        <v>#N/A</v>
      </c>
      <c r="J585" s="137" t="e">
        <f>VLOOKUP(A585,'RAW MATERIALS'!$B$4:$I$206,3,FALSE)*B585</f>
        <v>#N/A</v>
      </c>
    </row>
    <row r="586" spans="1:10" hidden="1">
      <c r="A586" s="97">
        <f>'RAW MATERIALS'!B328</f>
        <v>0</v>
      </c>
      <c r="B586" s="98" t="e">
        <f t="shared" si="37"/>
        <v>#N/A</v>
      </c>
      <c r="C586" s="99">
        <f>SUMPRODUCT(('Materials bought'!$A$4:$A$4121='Buy list'!A586)*('Materials bought'!$B$4:$B$4121))-SUMPRODUCT(('Materials used'!$A$4:$A$4296='Buy list'!A586)*('Materials used'!$B$4:$B$4296))</f>
        <v>0</v>
      </c>
      <c r="D586" s="99">
        <f>SUMPRODUCT((Orders!$A$4:$A$3960='Buy list'!$A586)*(Orders!$D$4:$D$3960))</f>
        <v>0</v>
      </c>
      <c r="E586" s="99">
        <f t="shared" si="38"/>
        <v>0</v>
      </c>
      <c r="F586" s="100" t="e">
        <f>VLOOKUP(A586,'RAW MATERIALS'!$B$4:$I$206,2,FALSE)</f>
        <v>#N/A</v>
      </c>
      <c r="G586" s="100" t="e">
        <f t="shared" si="39"/>
        <v>#N/A</v>
      </c>
      <c r="H586" s="101" t="e">
        <f>'RAW MATERIALS'!#REF!</f>
        <v>#REF!</v>
      </c>
      <c r="I586" s="101" t="e">
        <f t="shared" si="40"/>
        <v>#N/A</v>
      </c>
      <c r="J586" s="137" t="e">
        <f>VLOOKUP(A586,'RAW MATERIALS'!$B$4:$I$206,3,FALSE)*B586</f>
        <v>#N/A</v>
      </c>
    </row>
    <row r="587" spans="1:10" hidden="1">
      <c r="A587" s="97">
        <f>'RAW MATERIALS'!B329</f>
        <v>0</v>
      </c>
      <c r="B587" s="98" t="e">
        <f t="shared" si="37"/>
        <v>#N/A</v>
      </c>
      <c r="C587" s="99">
        <f>SUMPRODUCT(('Materials bought'!$A$4:$A$4121='Buy list'!A587)*('Materials bought'!$B$4:$B$4121))-SUMPRODUCT(('Materials used'!$A$4:$A$4296='Buy list'!A587)*('Materials used'!$B$4:$B$4296))</f>
        <v>0</v>
      </c>
      <c r="D587" s="99">
        <f>SUMPRODUCT((Orders!$A$4:$A$3960='Buy list'!$A587)*(Orders!$D$4:$D$3960))</f>
        <v>0</v>
      </c>
      <c r="E587" s="99">
        <f t="shared" si="38"/>
        <v>0</v>
      </c>
      <c r="F587" s="100" t="e">
        <f>VLOOKUP(A587,'RAW MATERIALS'!$B$4:$I$206,2,FALSE)</f>
        <v>#N/A</v>
      </c>
      <c r="G587" s="100" t="e">
        <f t="shared" si="39"/>
        <v>#N/A</v>
      </c>
      <c r="H587" s="101" t="e">
        <f>'RAW MATERIALS'!#REF!</f>
        <v>#REF!</v>
      </c>
      <c r="I587" s="101" t="e">
        <f t="shared" si="40"/>
        <v>#N/A</v>
      </c>
      <c r="J587" s="137" t="e">
        <f>VLOOKUP(A587,'RAW MATERIALS'!$B$4:$I$206,3,FALSE)*B587</f>
        <v>#N/A</v>
      </c>
    </row>
    <row r="588" spans="1:10" hidden="1">
      <c r="A588" s="97">
        <f>'RAW MATERIALS'!B330</f>
        <v>0</v>
      </c>
      <c r="B588" s="98" t="e">
        <f t="shared" si="37"/>
        <v>#N/A</v>
      </c>
      <c r="C588" s="99">
        <f>SUMPRODUCT(('Materials bought'!$A$4:$A$4121='Buy list'!A588)*('Materials bought'!$B$4:$B$4121))-SUMPRODUCT(('Materials used'!$A$4:$A$4296='Buy list'!A588)*('Materials used'!$B$4:$B$4296))</f>
        <v>0</v>
      </c>
      <c r="D588" s="99">
        <f>SUMPRODUCT((Orders!$A$4:$A$3960='Buy list'!$A588)*(Orders!$D$4:$D$3960))</f>
        <v>0</v>
      </c>
      <c r="E588" s="99">
        <f t="shared" si="38"/>
        <v>0</v>
      </c>
      <c r="F588" s="100" t="e">
        <f>VLOOKUP(A588,'RAW MATERIALS'!$B$4:$I$206,2,FALSE)</f>
        <v>#N/A</v>
      </c>
      <c r="G588" s="100" t="e">
        <f t="shared" si="39"/>
        <v>#N/A</v>
      </c>
      <c r="H588" s="101" t="e">
        <f>'RAW MATERIALS'!#REF!</f>
        <v>#REF!</v>
      </c>
      <c r="I588" s="101" t="e">
        <f t="shared" si="40"/>
        <v>#N/A</v>
      </c>
      <c r="J588" s="137" t="e">
        <f>VLOOKUP(A588,'RAW MATERIALS'!$B$4:$I$206,3,FALSE)*B588</f>
        <v>#N/A</v>
      </c>
    </row>
    <row r="589" spans="1:10" hidden="1">
      <c r="A589" s="97">
        <f>'RAW MATERIALS'!B331</f>
        <v>0</v>
      </c>
      <c r="B589" s="98" t="e">
        <f t="shared" si="37"/>
        <v>#N/A</v>
      </c>
      <c r="C589" s="99">
        <f>SUMPRODUCT(('Materials bought'!$A$4:$A$4121='Buy list'!A589)*('Materials bought'!$B$4:$B$4121))-SUMPRODUCT(('Materials used'!$A$4:$A$4296='Buy list'!A589)*('Materials used'!$B$4:$B$4296))</f>
        <v>0</v>
      </c>
      <c r="D589" s="99">
        <f>SUMPRODUCT((Orders!$A$4:$A$3960='Buy list'!$A589)*(Orders!$D$4:$D$3960))</f>
        <v>0</v>
      </c>
      <c r="E589" s="99">
        <f t="shared" si="38"/>
        <v>0</v>
      </c>
      <c r="F589" s="100" t="e">
        <f>VLOOKUP(A589,'RAW MATERIALS'!$B$4:$I$206,2,FALSE)</f>
        <v>#N/A</v>
      </c>
      <c r="G589" s="100" t="e">
        <f t="shared" si="39"/>
        <v>#N/A</v>
      </c>
      <c r="H589" s="101" t="e">
        <f>'RAW MATERIALS'!#REF!</f>
        <v>#REF!</v>
      </c>
      <c r="I589" s="101" t="e">
        <f t="shared" si="40"/>
        <v>#N/A</v>
      </c>
      <c r="J589" s="137" t="e">
        <f>VLOOKUP(A589,'RAW MATERIALS'!$B$4:$I$206,3,FALSE)*B589</f>
        <v>#N/A</v>
      </c>
    </row>
    <row r="590" spans="1:10" hidden="1">
      <c r="A590" s="97">
        <f>'RAW MATERIALS'!B332</f>
        <v>0</v>
      </c>
      <c r="B590" s="98" t="e">
        <f t="shared" si="37"/>
        <v>#N/A</v>
      </c>
      <c r="C590" s="99">
        <f>SUMPRODUCT(('Materials bought'!$A$4:$A$4121='Buy list'!A590)*('Materials bought'!$B$4:$B$4121))-SUMPRODUCT(('Materials used'!$A$4:$A$4296='Buy list'!A590)*('Materials used'!$B$4:$B$4296))</f>
        <v>0</v>
      </c>
      <c r="D590" s="99">
        <f>SUMPRODUCT((Orders!$A$4:$A$3960='Buy list'!$A590)*(Orders!$D$4:$D$3960))</f>
        <v>0</v>
      </c>
      <c r="E590" s="99">
        <f t="shared" si="38"/>
        <v>0</v>
      </c>
      <c r="F590" s="100" t="e">
        <f>VLOOKUP(A590,'RAW MATERIALS'!$B$4:$I$206,2,FALSE)</f>
        <v>#N/A</v>
      </c>
      <c r="G590" s="100" t="e">
        <f t="shared" si="39"/>
        <v>#N/A</v>
      </c>
      <c r="H590" s="101" t="e">
        <f>'RAW MATERIALS'!#REF!</f>
        <v>#REF!</v>
      </c>
      <c r="I590" s="101" t="e">
        <f t="shared" si="40"/>
        <v>#N/A</v>
      </c>
      <c r="J590" s="137" t="e">
        <f>VLOOKUP(A590,'RAW MATERIALS'!$B$4:$I$206,3,FALSE)*B590</f>
        <v>#N/A</v>
      </c>
    </row>
    <row r="591" spans="1:10" hidden="1">
      <c r="A591" s="97">
        <f>'RAW MATERIALS'!B333</f>
        <v>0</v>
      </c>
      <c r="B591" s="98" t="e">
        <f t="shared" si="37"/>
        <v>#N/A</v>
      </c>
      <c r="C591" s="99">
        <f>SUMPRODUCT(('Materials bought'!$A$4:$A$4121='Buy list'!A591)*('Materials bought'!$B$4:$B$4121))-SUMPRODUCT(('Materials used'!$A$4:$A$4296='Buy list'!A591)*('Materials used'!$B$4:$B$4296))</f>
        <v>0</v>
      </c>
      <c r="D591" s="99">
        <f>SUMPRODUCT((Orders!$A$4:$A$3960='Buy list'!$A591)*(Orders!$D$4:$D$3960))</f>
        <v>0</v>
      </c>
      <c r="E591" s="99">
        <f t="shared" si="38"/>
        <v>0</v>
      </c>
      <c r="F591" s="100" t="e">
        <f>VLOOKUP(A591,'RAW MATERIALS'!$B$4:$I$206,2,FALSE)</f>
        <v>#N/A</v>
      </c>
      <c r="G591" s="100" t="e">
        <f t="shared" si="39"/>
        <v>#N/A</v>
      </c>
      <c r="H591" s="101" t="e">
        <f>'RAW MATERIALS'!#REF!</f>
        <v>#REF!</v>
      </c>
      <c r="I591" s="101" t="e">
        <f t="shared" si="40"/>
        <v>#N/A</v>
      </c>
      <c r="J591" s="137" t="e">
        <f>VLOOKUP(A591,'RAW MATERIALS'!$B$4:$I$206,3,FALSE)*B591</f>
        <v>#N/A</v>
      </c>
    </row>
    <row r="592" spans="1:10" hidden="1">
      <c r="A592" s="97">
        <f>'RAW MATERIALS'!B334</f>
        <v>0</v>
      </c>
      <c r="B592" s="98" t="e">
        <f t="shared" si="37"/>
        <v>#N/A</v>
      </c>
      <c r="C592" s="99">
        <f>SUMPRODUCT(('Materials bought'!$A$4:$A$4121='Buy list'!A592)*('Materials bought'!$B$4:$B$4121))-SUMPRODUCT(('Materials used'!$A$4:$A$4296='Buy list'!A592)*('Materials used'!$B$4:$B$4296))</f>
        <v>0</v>
      </c>
      <c r="D592" s="99">
        <f>SUMPRODUCT((Orders!$A$4:$A$3960='Buy list'!$A592)*(Orders!$D$4:$D$3960))</f>
        <v>0</v>
      </c>
      <c r="E592" s="99">
        <f t="shared" si="38"/>
        <v>0</v>
      </c>
      <c r="F592" s="100" t="e">
        <f>VLOOKUP(A592,'RAW MATERIALS'!$B$4:$I$206,2,FALSE)</f>
        <v>#N/A</v>
      </c>
      <c r="G592" s="100" t="e">
        <f t="shared" si="39"/>
        <v>#N/A</v>
      </c>
      <c r="H592" s="101" t="e">
        <f>'RAW MATERIALS'!#REF!</f>
        <v>#REF!</v>
      </c>
      <c r="I592" s="101" t="e">
        <f t="shared" si="40"/>
        <v>#N/A</v>
      </c>
      <c r="J592" s="137" t="e">
        <f>VLOOKUP(A592,'RAW MATERIALS'!$B$4:$I$206,3,FALSE)*B592</f>
        <v>#N/A</v>
      </c>
    </row>
    <row r="593" spans="1:10" hidden="1">
      <c r="A593" s="97">
        <f>'RAW MATERIALS'!B335</f>
        <v>0</v>
      </c>
      <c r="B593" s="98" t="e">
        <f t="shared" si="37"/>
        <v>#N/A</v>
      </c>
      <c r="C593" s="99">
        <f>SUMPRODUCT(('Materials bought'!$A$4:$A$4121='Buy list'!A593)*('Materials bought'!$B$4:$B$4121))-SUMPRODUCT(('Materials used'!$A$4:$A$4296='Buy list'!A593)*('Materials used'!$B$4:$B$4296))</f>
        <v>0</v>
      </c>
      <c r="D593" s="99">
        <f>SUMPRODUCT((Orders!$A$4:$A$3960='Buy list'!$A593)*(Orders!$D$4:$D$3960))</f>
        <v>0</v>
      </c>
      <c r="E593" s="99">
        <f t="shared" si="38"/>
        <v>0</v>
      </c>
      <c r="F593" s="100" t="e">
        <f>VLOOKUP(A593,'RAW MATERIALS'!$B$4:$I$206,2,FALSE)</f>
        <v>#N/A</v>
      </c>
      <c r="G593" s="100" t="e">
        <f t="shared" si="39"/>
        <v>#N/A</v>
      </c>
      <c r="H593" s="101" t="e">
        <f>'RAW MATERIALS'!#REF!</f>
        <v>#REF!</v>
      </c>
      <c r="I593" s="101" t="e">
        <f t="shared" si="40"/>
        <v>#N/A</v>
      </c>
      <c r="J593" s="137" t="e">
        <f>VLOOKUP(A593,'RAW MATERIALS'!$B$4:$I$206,3,FALSE)*B593</f>
        <v>#N/A</v>
      </c>
    </row>
    <row r="594" spans="1:10" hidden="1">
      <c r="A594" s="97">
        <f>'RAW MATERIALS'!B336</f>
        <v>0</v>
      </c>
      <c r="B594" s="98" t="e">
        <f t="shared" si="37"/>
        <v>#N/A</v>
      </c>
      <c r="C594" s="99">
        <f>SUMPRODUCT(('Materials bought'!$A$4:$A$4121='Buy list'!A594)*('Materials bought'!$B$4:$B$4121))-SUMPRODUCT(('Materials used'!$A$4:$A$4296='Buy list'!A594)*('Materials used'!$B$4:$B$4296))</f>
        <v>0</v>
      </c>
      <c r="D594" s="99">
        <f>SUMPRODUCT((Orders!$A$4:$A$3960='Buy list'!$A594)*(Orders!$D$4:$D$3960))</f>
        <v>0</v>
      </c>
      <c r="E594" s="99">
        <f t="shared" si="38"/>
        <v>0</v>
      </c>
      <c r="F594" s="100" t="e">
        <f>VLOOKUP(A594,'RAW MATERIALS'!$B$4:$I$206,2,FALSE)</f>
        <v>#N/A</v>
      </c>
      <c r="G594" s="100" t="e">
        <f t="shared" si="39"/>
        <v>#N/A</v>
      </c>
      <c r="H594" s="101" t="e">
        <f>'RAW MATERIALS'!#REF!</f>
        <v>#REF!</v>
      </c>
      <c r="I594" s="101" t="e">
        <f t="shared" si="40"/>
        <v>#N/A</v>
      </c>
      <c r="J594" s="137" t="e">
        <f>VLOOKUP(A594,'RAW MATERIALS'!$B$4:$I$206,3,FALSE)*B594</f>
        <v>#N/A</v>
      </c>
    </row>
    <row r="595" spans="1:10" hidden="1">
      <c r="A595" s="97">
        <f>'RAW MATERIALS'!B337</f>
        <v>0</v>
      </c>
      <c r="B595" s="98" t="e">
        <f t="shared" si="37"/>
        <v>#N/A</v>
      </c>
      <c r="C595" s="99">
        <f>SUMPRODUCT(('Materials bought'!$A$4:$A$4121='Buy list'!A595)*('Materials bought'!$B$4:$B$4121))-SUMPRODUCT(('Materials used'!$A$4:$A$4296='Buy list'!A595)*('Materials used'!$B$4:$B$4296))</f>
        <v>0</v>
      </c>
      <c r="D595" s="99">
        <f>SUMPRODUCT((Orders!$A$4:$A$3960='Buy list'!$A595)*(Orders!$D$4:$D$3960))</f>
        <v>0</v>
      </c>
      <c r="E595" s="99">
        <f t="shared" si="38"/>
        <v>0</v>
      </c>
      <c r="F595" s="100" t="e">
        <f>VLOOKUP(A595,'RAW MATERIALS'!$B$4:$I$206,2,FALSE)</f>
        <v>#N/A</v>
      </c>
      <c r="G595" s="100" t="e">
        <f t="shared" si="39"/>
        <v>#N/A</v>
      </c>
      <c r="H595" s="101" t="e">
        <f>'RAW MATERIALS'!#REF!</f>
        <v>#REF!</v>
      </c>
      <c r="I595" s="101" t="e">
        <f t="shared" si="40"/>
        <v>#N/A</v>
      </c>
      <c r="J595" s="137" t="e">
        <f>VLOOKUP(A595,'RAW MATERIALS'!$B$4:$I$206,3,FALSE)*B595</f>
        <v>#N/A</v>
      </c>
    </row>
    <row r="596" spans="1:10" hidden="1">
      <c r="A596" s="97">
        <f>'RAW MATERIALS'!B338</f>
        <v>0</v>
      </c>
      <c r="B596" s="98" t="e">
        <f t="shared" si="37"/>
        <v>#N/A</v>
      </c>
      <c r="C596" s="99">
        <f>SUMPRODUCT(('Materials bought'!$A$4:$A$4121='Buy list'!A596)*('Materials bought'!$B$4:$B$4121))-SUMPRODUCT(('Materials used'!$A$4:$A$4296='Buy list'!A596)*('Materials used'!$B$4:$B$4296))</f>
        <v>0</v>
      </c>
      <c r="D596" s="99">
        <f>SUMPRODUCT((Orders!$A$4:$A$3960='Buy list'!$A596)*(Orders!$D$4:$D$3960))</f>
        <v>0</v>
      </c>
      <c r="E596" s="99">
        <f t="shared" si="38"/>
        <v>0</v>
      </c>
      <c r="F596" s="100" t="e">
        <f>VLOOKUP(A596,'RAW MATERIALS'!$B$4:$I$206,2,FALSE)</f>
        <v>#N/A</v>
      </c>
      <c r="G596" s="100" t="e">
        <f t="shared" si="39"/>
        <v>#N/A</v>
      </c>
      <c r="H596" s="101" t="e">
        <f>'RAW MATERIALS'!#REF!</f>
        <v>#REF!</v>
      </c>
      <c r="I596" s="101" t="e">
        <f t="shared" si="40"/>
        <v>#N/A</v>
      </c>
      <c r="J596" s="137" t="e">
        <f>VLOOKUP(A596,'RAW MATERIALS'!$B$4:$I$206,3,FALSE)*B596</f>
        <v>#N/A</v>
      </c>
    </row>
    <row r="597" spans="1:10" hidden="1">
      <c r="A597" s="97">
        <f>'RAW MATERIALS'!B339</f>
        <v>0</v>
      </c>
      <c r="B597" s="98" t="e">
        <f t="shared" si="37"/>
        <v>#N/A</v>
      </c>
      <c r="C597" s="99">
        <f>SUMPRODUCT(('Materials bought'!$A$4:$A$4121='Buy list'!A597)*('Materials bought'!$B$4:$B$4121))-SUMPRODUCT(('Materials used'!$A$4:$A$4296='Buy list'!A597)*('Materials used'!$B$4:$B$4296))</f>
        <v>0</v>
      </c>
      <c r="D597" s="99">
        <f>SUMPRODUCT((Orders!$A$4:$A$3960='Buy list'!$A597)*(Orders!$D$4:$D$3960))</f>
        <v>0</v>
      </c>
      <c r="E597" s="99">
        <f t="shared" si="38"/>
        <v>0</v>
      </c>
      <c r="F597" s="100" t="e">
        <f>VLOOKUP(A597,'RAW MATERIALS'!$B$4:$I$206,2,FALSE)</f>
        <v>#N/A</v>
      </c>
      <c r="G597" s="100" t="e">
        <f t="shared" si="39"/>
        <v>#N/A</v>
      </c>
      <c r="H597" s="101" t="e">
        <f>'RAW MATERIALS'!#REF!</f>
        <v>#REF!</v>
      </c>
      <c r="I597" s="101" t="e">
        <f t="shared" si="40"/>
        <v>#N/A</v>
      </c>
      <c r="J597" s="137" t="e">
        <f>VLOOKUP(A597,'RAW MATERIALS'!$B$4:$I$206,3,FALSE)*B597</f>
        <v>#N/A</v>
      </c>
    </row>
    <row r="598" spans="1:10" hidden="1">
      <c r="A598" s="97">
        <f>'RAW MATERIALS'!B340</f>
        <v>0</v>
      </c>
      <c r="B598" s="98" t="e">
        <f t="shared" si="37"/>
        <v>#N/A</v>
      </c>
      <c r="C598" s="99">
        <f>SUMPRODUCT(('Materials bought'!$A$4:$A$4121='Buy list'!A598)*('Materials bought'!$B$4:$B$4121))-SUMPRODUCT(('Materials used'!$A$4:$A$4296='Buy list'!A598)*('Materials used'!$B$4:$B$4296))</f>
        <v>0</v>
      </c>
      <c r="D598" s="99">
        <f>SUMPRODUCT((Orders!$A$4:$A$3960='Buy list'!$A598)*(Orders!$D$4:$D$3960))</f>
        <v>0</v>
      </c>
      <c r="E598" s="99">
        <f t="shared" si="38"/>
        <v>0</v>
      </c>
      <c r="F598" s="100" t="e">
        <f>VLOOKUP(A598,'RAW MATERIALS'!$B$4:$I$206,2,FALSE)</f>
        <v>#N/A</v>
      </c>
      <c r="G598" s="100" t="e">
        <f t="shared" si="39"/>
        <v>#N/A</v>
      </c>
      <c r="H598" s="101" t="e">
        <f>'RAW MATERIALS'!#REF!</f>
        <v>#REF!</v>
      </c>
      <c r="I598" s="101" t="e">
        <f t="shared" si="40"/>
        <v>#N/A</v>
      </c>
      <c r="J598" s="137" t="e">
        <f>VLOOKUP(A598,'RAW MATERIALS'!$B$4:$I$206,3,FALSE)*B598</f>
        <v>#N/A</v>
      </c>
    </row>
    <row r="599" spans="1:10" hidden="1">
      <c r="A599" s="97">
        <f>'RAW MATERIALS'!B341</f>
        <v>0</v>
      </c>
      <c r="B599" s="98" t="e">
        <f t="shared" si="37"/>
        <v>#N/A</v>
      </c>
      <c r="C599" s="99">
        <f>SUMPRODUCT(('Materials bought'!$A$4:$A$4121='Buy list'!A599)*('Materials bought'!$B$4:$B$4121))-SUMPRODUCT(('Materials used'!$A$4:$A$4296='Buy list'!A599)*('Materials used'!$B$4:$B$4296))</f>
        <v>0</v>
      </c>
      <c r="D599" s="99">
        <f>SUMPRODUCT((Orders!$A$4:$A$3960='Buy list'!$A599)*(Orders!$D$4:$D$3960))</f>
        <v>0</v>
      </c>
      <c r="E599" s="99">
        <f t="shared" si="38"/>
        <v>0</v>
      </c>
      <c r="F599" s="100" t="e">
        <f>VLOOKUP(A599,'RAW MATERIALS'!$B$4:$I$206,2,FALSE)</f>
        <v>#N/A</v>
      </c>
      <c r="G599" s="100" t="e">
        <f t="shared" si="39"/>
        <v>#N/A</v>
      </c>
      <c r="H599" s="101" t="e">
        <f>'RAW MATERIALS'!#REF!</f>
        <v>#REF!</v>
      </c>
      <c r="I599" s="101" t="e">
        <f t="shared" si="40"/>
        <v>#N/A</v>
      </c>
      <c r="J599" s="137" t="e">
        <f>VLOOKUP(A599,'RAW MATERIALS'!$B$4:$I$206,3,FALSE)*B599</f>
        <v>#N/A</v>
      </c>
    </row>
    <row r="600" spans="1:10" hidden="1">
      <c r="A600" s="97">
        <f>'RAW MATERIALS'!B342</f>
        <v>0</v>
      </c>
      <c r="B600" s="98" t="e">
        <f t="shared" si="37"/>
        <v>#N/A</v>
      </c>
      <c r="C600" s="99">
        <f>SUMPRODUCT(('Materials bought'!$A$4:$A$4121='Buy list'!A600)*('Materials bought'!$B$4:$B$4121))-SUMPRODUCT(('Materials used'!$A$4:$A$4296='Buy list'!A600)*('Materials used'!$B$4:$B$4296))</f>
        <v>0</v>
      </c>
      <c r="D600" s="99">
        <f>SUMPRODUCT((Orders!$A$4:$A$3960='Buy list'!$A600)*(Orders!$D$4:$D$3960))</f>
        <v>0</v>
      </c>
      <c r="E600" s="99">
        <f t="shared" si="38"/>
        <v>0</v>
      </c>
      <c r="F600" s="100" t="e">
        <f>VLOOKUP(A600,'RAW MATERIALS'!$B$4:$I$206,2,FALSE)</f>
        <v>#N/A</v>
      </c>
      <c r="G600" s="100" t="e">
        <f t="shared" si="39"/>
        <v>#N/A</v>
      </c>
      <c r="H600" s="101" t="e">
        <f>'RAW MATERIALS'!#REF!</f>
        <v>#REF!</v>
      </c>
      <c r="I600" s="101" t="e">
        <f t="shared" si="40"/>
        <v>#N/A</v>
      </c>
      <c r="J600" s="137" t="e">
        <f>VLOOKUP(A600,'RAW MATERIALS'!$B$4:$I$206,3,FALSE)*B600</f>
        <v>#N/A</v>
      </c>
    </row>
    <row r="601" spans="1:10" hidden="1">
      <c r="A601" s="97">
        <f>'RAW MATERIALS'!B343</f>
        <v>0</v>
      </c>
      <c r="B601" s="98" t="e">
        <f t="shared" si="37"/>
        <v>#N/A</v>
      </c>
      <c r="C601" s="99">
        <f>SUMPRODUCT(('Materials bought'!$A$4:$A$4121='Buy list'!A601)*('Materials bought'!$B$4:$B$4121))-SUMPRODUCT(('Materials used'!$A$4:$A$4296='Buy list'!A601)*('Materials used'!$B$4:$B$4296))</f>
        <v>0</v>
      </c>
      <c r="D601" s="99">
        <f>SUMPRODUCT((Orders!$A$4:$A$3960='Buy list'!$A601)*(Orders!$D$4:$D$3960))</f>
        <v>0</v>
      </c>
      <c r="E601" s="99">
        <f t="shared" si="38"/>
        <v>0</v>
      </c>
      <c r="F601" s="100" t="e">
        <f>VLOOKUP(A601,'RAW MATERIALS'!$B$4:$I$206,2,FALSE)</f>
        <v>#N/A</v>
      </c>
      <c r="G601" s="100" t="e">
        <f t="shared" si="39"/>
        <v>#N/A</v>
      </c>
      <c r="H601" s="101" t="e">
        <f>'RAW MATERIALS'!#REF!</f>
        <v>#REF!</v>
      </c>
      <c r="I601" s="101" t="e">
        <f t="shared" si="40"/>
        <v>#N/A</v>
      </c>
      <c r="J601" s="137" t="e">
        <f>VLOOKUP(A601,'RAW MATERIALS'!$B$4:$I$206,3,FALSE)*B601</f>
        <v>#N/A</v>
      </c>
    </row>
    <row r="602" spans="1:10" hidden="1">
      <c r="A602" s="97">
        <f>'RAW MATERIALS'!B344</f>
        <v>0</v>
      </c>
      <c r="B602" s="98" t="e">
        <f t="shared" si="37"/>
        <v>#N/A</v>
      </c>
      <c r="C602" s="99">
        <f>SUMPRODUCT(('Materials bought'!$A$4:$A$4121='Buy list'!A602)*('Materials bought'!$B$4:$B$4121))-SUMPRODUCT(('Materials used'!$A$4:$A$4296='Buy list'!A602)*('Materials used'!$B$4:$B$4296))</f>
        <v>0</v>
      </c>
      <c r="D602" s="99">
        <f>SUMPRODUCT((Orders!$A$4:$A$3960='Buy list'!$A602)*(Orders!$D$4:$D$3960))</f>
        <v>0</v>
      </c>
      <c r="E602" s="99">
        <f t="shared" si="38"/>
        <v>0</v>
      </c>
      <c r="F602" s="100" t="e">
        <f>VLOOKUP(A602,'RAW MATERIALS'!$B$4:$I$206,2,FALSE)</f>
        <v>#N/A</v>
      </c>
      <c r="G602" s="100" t="e">
        <f t="shared" si="39"/>
        <v>#N/A</v>
      </c>
      <c r="H602" s="101" t="e">
        <f>'RAW MATERIALS'!#REF!</f>
        <v>#REF!</v>
      </c>
      <c r="I602" s="101" t="e">
        <f t="shared" si="40"/>
        <v>#N/A</v>
      </c>
      <c r="J602" s="137" t="e">
        <f>VLOOKUP(A602,'RAW MATERIALS'!$B$4:$I$206,3,FALSE)*B602</f>
        <v>#N/A</v>
      </c>
    </row>
    <row r="603" spans="1:10" hidden="1">
      <c r="A603" s="97">
        <f>'RAW MATERIALS'!B345</f>
        <v>0</v>
      </c>
      <c r="B603" s="98" t="e">
        <f t="shared" si="37"/>
        <v>#N/A</v>
      </c>
      <c r="C603" s="99">
        <f>SUMPRODUCT(('Materials bought'!$A$4:$A$4121='Buy list'!A603)*('Materials bought'!$B$4:$B$4121))-SUMPRODUCT(('Materials used'!$A$4:$A$4296='Buy list'!A603)*('Materials used'!$B$4:$B$4296))</f>
        <v>0</v>
      </c>
      <c r="D603" s="99">
        <f>SUMPRODUCT((Orders!$A$4:$A$3960='Buy list'!$A603)*(Orders!$D$4:$D$3960))</f>
        <v>0</v>
      </c>
      <c r="E603" s="99">
        <f t="shared" si="38"/>
        <v>0</v>
      </c>
      <c r="F603" s="100" t="e">
        <f>VLOOKUP(A603,'RAW MATERIALS'!$B$4:$I$206,2,FALSE)</f>
        <v>#N/A</v>
      </c>
      <c r="G603" s="100" t="e">
        <f t="shared" si="39"/>
        <v>#N/A</v>
      </c>
      <c r="H603" s="101" t="e">
        <f>'RAW MATERIALS'!#REF!</f>
        <v>#REF!</v>
      </c>
      <c r="I603" s="101" t="e">
        <f t="shared" si="40"/>
        <v>#N/A</v>
      </c>
      <c r="J603" s="137" t="e">
        <f>VLOOKUP(A603,'RAW MATERIALS'!$B$4:$I$206,3,FALSE)*B603</f>
        <v>#N/A</v>
      </c>
    </row>
    <row r="604" spans="1:10" hidden="1">
      <c r="A604" s="97">
        <f>'RAW MATERIALS'!B346</f>
        <v>0</v>
      </c>
      <c r="B604" s="98" t="e">
        <f t="shared" si="37"/>
        <v>#N/A</v>
      </c>
      <c r="C604" s="99">
        <f>SUMPRODUCT(('Materials bought'!$A$4:$A$4121='Buy list'!A604)*('Materials bought'!$B$4:$B$4121))-SUMPRODUCT(('Materials used'!$A$4:$A$4296='Buy list'!A604)*('Materials used'!$B$4:$B$4296))</f>
        <v>0</v>
      </c>
      <c r="D604" s="99">
        <f>SUMPRODUCT((Orders!$A$4:$A$3960='Buy list'!$A604)*(Orders!$D$4:$D$3960))</f>
        <v>0</v>
      </c>
      <c r="E604" s="99">
        <f t="shared" si="38"/>
        <v>0</v>
      </c>
      <c r="F604" s="100" t="e">
        <f>VLOOKUP(A604,'RAW MATERIALS'!$B$4:$I$206,2,FALSE)</f>
        <v>#N/A</v>
      </c>
      <c r="G604" s="100" t="e">
        <f t="shared" si="39"/>
        <v>#N/A</v>
      </c>
      <c r="H604" s="101" t="e">
        <f>'RAW MATERIALS'!#REF!</f>
        <v>#REF!</v>
      </c>
      <c r="I604" s="101" t="e">
        <f t="shared" si="40"/>
        <v>#N/A</v>
      </c>
      <c r="J604" s="137" t="e">
        <f>VLOOKUP(A604,'RAW MATERIALS'!$B$4:$I$206,3,FALSE)*B604</f>
        <v>#N/A</v>
      </c>
    </row>
    <row r="605" spans="1:10" hidden="1">
      <c r="A605" s="97">
        <f>'RAW MATERIALS'!B347</f>
        <v>0</v>
      </c>
      <c r="B605" s="98" t="e">
        <f t="shared" si="37"/>
        <v>#N/A</v>
      </c>
      <c r="C605" s="99">
        <f>SUMPRODUCT(('Materials bought'!$A$4:$A$4121='Buy list'!A605)*('Materials bought'!$B$4:$B$4121))-SUMPRODUCT(('Materials used'!$A$4:$A$4296='Buy list'!A605)*('Materials used'!$B$4:$B$4296))</f>
        <v>0</v>
      </c>
      <c r="D605" s="99">
        <f>SUMPRODUCT((Orders!$A$4:$A$3960='Buy list'!$A605)*(Orders!$D$4:$D$3960))</f>
        <v>0</v>
      </c>
      <c r="E605" s="99">
        <f t="shared" si="38"/>
        <v>0</v>
      </c>
      <c r="F605" s="100" t="e">
        <f>VLOOKUP(A605,'RAW MATERIALS'!$B$4:$I$206,2,FALSE)</f>
        <v>#N/A</v>
      </c>
      <c r="G605" s="100" t="e">
        <f t="shared" si="39"/>
        <v>#N/A</v>
      </c>
      <c r="H605" s="101" t="e">
        <f>'RAW MATERIALS'!#REF!</f>
        <v>#REF!</v>
      </c>
      <c r="I605" s="101" t="e">
        <f t="shared" si="40"/>
        <v>#N/A</v>
      </c>
      <c r="J605" s="137" t="e">
        <f>VLOOKUP(A605,'RAW MATERIALS'!$B$4:$I$206,3,FALSE)*B605</f>
        <v>#N/A</v>
      </c>
    </row>
    <row r="606" spans="1:10" hidden="1">
      <c r="A606" s="97">
        <f>'RAW MATERIALS'!B348</f>
        <v>0</v>
      </c>
      <c r="B606" s="98" t="e">
        <f t="shared" si="37"/>
        <v>#N/A</v>
      </c>
      <c r="C606" s="99">
        <f>SUMPRODUCT(('Materials bought'!$A$4:$A$4121='Buy list'!A606)*('Materials bought'!$B$4:$B$4121))-SUMPRODUCT(('Materials used'!$A$4:$A$4296='Buy list'!A606)*('Materials used'!$B$4:$B$4296))</f>
        <v>0</v>
      </c>
      <c r="D606" s="99">
        <f>SUMPRODUCT((Orders!$A$4:$A$3960='Buy list'!$A606)*(Orders!$D$4:$D$3960))</f>
        <v>0</v>
      </c>
      <c r="E606" s="99">
        <f t="shared" si="38"/>
        <v>0</v>
      </c>
      <c r="F606" s="100" t="e">
        <f>VLOOKUP(A606,'RAW MATERIALS'!$B$4:$I$206,2,FALSE)</f>
        <v>#N/A</v>
      </c>
      <c r="G606" s="100" t="e">
        <f t="shared" si="39"/>
        <v>#N/A</v>
      </c>
      <c r="H606" s="101" t="e">
        <f>'RAW MATERIALS'!#REF!</f>
        <v>#REF!</v>
      </c>
      <c r="I606" s="101" t="e">
        <f t="shared" si="40"/>
        <v>#N/A</v>
      </c>
      <c r="J606" s="137" t="e">
        <f>VLOOKUP(A606,'RAW MATERIALS'!$B$4:$I$206,3,FALSE)*B606</f>
        <v>#N/A</v>
      </c>
    </row>
    <row r="607" spans="1:10" hidden="1">
      <c r="A607" s="97">
        <f>'RAW MATERIALS'!B349</f>
        <v>0</v>
      </c>
      <c r="B607" s="98" t="e">
        <f t="shared" si="37"/>
        <v>#N/A</v>
      </c>
      <c r="C607" s="99">
        <f>SUMPRODUCT(('Materials bought'!$A$4:$A$4121='Buy list'!A607)*('Materials bought'!$B$4:$B$4121))-SUMPRODUCT(('Materials used'!$A$4:$A$4296='Buy list'!A607)*('Materials used'!$B$4:$B$4296))</f>
        <v>0</v>
      </c>
      <c r="D607" s="99">
        <f>SUMPRODUCT((Orders!$A$4:$A$3960='Buy list'!$A607)*(Orders!$D$4:$D$3960))</f>
        <v>0</v>
      </c>
      <c r="E607" s="99">
        <f t="shared" si="38"/>
        <v>0</v>
      </c>
      <c r="F607" s="100" t="e">
        <f>VLOOKUP(A607,'RAW MATERIALS'!$B$4:$I$206,2,FALSE)</f>
        <v>#N/A</v>
      </c>
      <c r="G607" s="100" t="e">
        <f t="shared" si="39"/>
        <v>#N/A</v>
      </c>
      <c r="H607" s="101" t="e">
        <f>'RAW MATERIALS'!#REF!</f>
        <v>#REF!</v>
      </c>
      <c r="I607" s="101" t="e">
        <f t="shared" si="40"/>
        <v>#N/A</v>
      </c>
      <c r="J607" s="137" t="e">
        <f>VLOOKUP(A607,'RAW MATERIALS'!$B$4:$I$206,3,FALSE)*B607</f>
        <v>#N/A</v>
      </c>
    </row>
    <row r="608" spans="1:10" hidden="1">
      <c r="A608" s="97">
        <f>'RAW MATERIALS'!B350</f>
        <v>0</v>
      </c>
      <c r="B608" s="98" t="e">
        <f t="shared" si="37"/>
        <v>#N/A</v>
      </c>
      <c r="C608" s="99">
        <f>SUMPRODUCT(('Materials bought'!$A$4:$A$4121='Buy list'!A608)*('Materials bought'!$B$4:$B$4121))-SUMPRODUCT(('Materials used'!$A$4:$A$4296='Buy list'!A608)*('Materials used'!$B$4:$B$4296))</f>
        <v>0</v>
      </c>
      <c r="D608" s="99">
        <f>SUMPRODUCT((Orders!$A$4:$A$3960='Buy list'!$A608)*(Orders!$D$4:$D$3960))</f>
        <v>0</v>
      </c>
      <c r="E608" s="99">
        <f t="shared" si="38"/>
        <v>0</v>
      </c>
      <c r="F608" s="100" t="e">
        <f>VLOOKUP(A608,'RAW MATERIALS'!$B$4:$I$206,2,FALSE)</f>
        <v>#N/A</v>
      </c>
      <c r="G608" s="100" t="e">
        <f t="shared" si="39"/>
        <v>#N/A</v>
      </c>
      <c r="H608" s="101" t="e">
        <f>'RAW MATERIALS'!#REF!</f>
        <v>#REF!</v>
      </c>
      <c r="I608" s="101" t="e">
        <f t="shared" si="40"/>
        <v>#N/A</v>
      </c>
      <c r="J608" s="137" t="e">
        <f>VLOOKUP(A608,'RAW MATERIALS'!$B$4:$I$206,3,FALSE)*B608</f>
        <v>#N/A</v>
      </c>
    </row>
    <row r="609" spans="1:10" hidden="1">
      <c r="A609" s="97">
        <f>'RAW MATERIALS'!B351</f>
        <v>0</v>
      </c>
      <c r="B609" s="98" t="e">
        <f t="shared" si="37"/>
        <v>#N/A</v>
      </c>
      <c r="C609" s="99">
        <f>SUMPRODUCT(('Materials bought'!$A$4:$A$4121='Buy list'!A609)*('Materials bought'!$B$4:$B$4121))-SUMPRODUCT(('Materials used'!$A$4:$A$4296='Buy list'!A609)*('Materials used'!$B$4:$B$4296))</f>
        <v>0</v>
      </c>
      <c r="D609" s="99">
        <f>SUMPRODUCT((Orders!$A$4:$A$3960='Buy list'!$A609)*(Orders!$D$4:$D$3960))</f>
        <v>0</v>
      </c>
      <c r="E609" s="99">
        <f t="shared" si="38"/>
        <v>0</v>
      </c>
      <c r="F609" s="100" t="e">
        <f>VLOOKUP(A609,'RAW MATERIALS'!$B$4:$I$206,2,FALSE)</f>
        <v>#N/A</v>
      </c>
      <c r="G609" s="100" t="e">
        <f t="shared" si="39"/>
        <v>#N/A</v>
      </c>
      <c r="H609" s="101" t="e">
        <f>'RAW MATERIALS'!#REF!</f>
        <v>#REF!</v>
      </c>
      <c r="I609" s="101" t="e">
        <f t="shared" si="40"/>
        <v>#N/A</v>
      </c>
      <c r="J609" s="137" t="e">
        <f>VLOOKUP(A609,'RAW MATERIALS'!$B$4:$I$206,3,FALSE)*B609</f>
        <v>#N/A</v>
      </c>
    </row>
    <row r="610" spans="1:10" hidden="1">
      <c r="A610" s="97">
        <f>'RAW MATERIALS'!B352</f>
        <v>0</v>
      </c>
      <c r="B610" s="98" t="e">
        <f t="shared" si="37"/>
        <v>#N/A</v>
      </c>
      <c r="C610" s="99">
        <f>SUMPRODUCT(('Materials bought'!$A$4:$A$4121='Buy list'!A610)*('Materials bought'!$B$4:$B$4121))-SUMPRODUCT(('Materials used'!$A$4:$A$4296='Buy list'!A610)*('Materials used'!$B$4:$B$4296))</f>
        <v>0</v>
      </c>
      <c r="D610" s="99">
        <f>SUMPRODUCT((Orders!$A$4:$A$3960='Buy list'!$A610)*(Orders!$D$4:$D$3960))</f>
        <v>0</v>
      </c>
      <c r="E610" s="99">
        <f t="shared" si="38"/>
        <v>0</v>
      </c>
      <c r="F610" s="100" t="e">
        <f>VLOOKUP(A610,'RAW MATERIALS'!$B$4:$I$206,2,FALSE)</f>
        <v>#N/A</v>
      </c>
      <c r="G610" s="100" t="e">
        <f t="shared" si="39"/>
        <v>#N/A</v>
      </c>
      <c r="H610" s="101" t="e">
        <f>'RAW MATERIALS'!#REF!</f>
        <v>#REF!</v>
      </c>
      <c r="I610" s="101" t="e">
        <f t="shared" si="40"/>
        <v>#N/A</v>
      </c>
      <c r="J610" s="137" t="e">
        <f>VLOOKUP(A610,'RAW MATERIALS'!$B$4:$I$206,3,FALSE)*B610</f>
        <v>#N/A</v>
      </c>
    </row>
    <row r="611" spans="1:10" hidden="1">
      <c r="A611" s="97">
        <f>'RAW MATERIALS'!B353</f>
        <v>0</v>
      </c>
      <c r="B611" s="98" t="e">
        <f t="shared" si="37"/>
        <v>#N/A</v>
      </c>
      <c r="C611" s="99">
        <f>SUMPRODUCT(('Materials bought'!$A$4:$A$4121='Buy list'!A611)*('Materials bought'!$B$4:$B$4121))-SUMPRODUCT(('Materials used'!$A$4:$A$4296='Buy list'!A611)*('Materials used'!$B$4:$B$4296))</f>
        <v>0</v>
      </c>
      <c r="D611" s="99">
        <f>SUMPRODUCT((Orders!$A$4:$A$3960='Buy list'!$A611)*(Orders!$D$4:$D$3960))</f>
        <v>0</v>
      </c>
      <c r="E611" s="99">
        <f t="shared" si="38"/>
        <v>0</v>
      </c>
      <c r="F611" s="100" t="e">
        <f>VLOOKUP(A611,'RAW MATERIALS'!$B$4:$I$206,2,FALSE)</f>
        <v>#N/A</v>
      </c>
      <c r="G611" s="100" t="e">
        <f t="shared" si="39"/>
        <v>#N/A</v>
      </c>
      <c r="H611" s="101" t="e">
        <f>'RAW MATERIALS'!#REF!</f>
        <v>#REF!</v>
      </c>
      <c r="I611" s="101" t="e">
        <f t="shared" si="40"/>
        <v>#N/A</v>
      </c>
      <c r="J611" s="137" t="e">
        <f>VLOOKUP(A611,'RAW MATERIALS'!$B$4:$I$206,3,FALSE)*B611</f>
        <v>#N/A</v>
      </c>
    </row>
    <row r="612" spans="1:10" hidden="1">
      <c r="A612" s="97">
        <f>'RAW MATERIALS'!B354</f>
        <v>0</v>
      </c>
      <c r="B612" s="98" t="e">
        <f t="shared" si="37"/>
        <v>#N/A</v>
      </c>
      <c r="C612" s="99">
        <f>SUMPRODUCT(('Materials bought'!$A$4:$A$4121='Buy list'!A612)*('Materials bought'!$B$4:$B$4121))-SUMPRODUCT(('Materials used'!$A$4:$A$4296='Buy list'!A612)*('Materials used'!$B$4:$B$4296))</f>
        <v>0</v>
      </c>
      <c r="D612" s="99">
        <f>SUMPRODUCT((Orders!$A$4:$A$3960='Buy list'!$A612)*(Orders!$D$4:$D$3960))</f>
        <v>0</v>
      </c>
      <c r="E612" s="99">
        <f t="shared" si="38"/>
        <v>0</v>
      </c>
      <c r="F612" s="100" t="e">
        <f>VLOOKUP(A612,'RAW MATERIALS'!$B$4:$I$206,2,FALSE)</f>
        <v>#N/A</v>
      </c>
      <c r="G612" s="100" t="e">
        <f t="shared" si="39"/>
        <v>#N/A</v>
      </c>
      <c r="H612" s="101" t="e">
        <f>'RAW MATERIALS'!#REF!</f>
        <v>#REF!</v>
      </c>
      <c r="I612" s="101" t="e">
        <f t="shared" si="40"/>
        <v>#N/A</v>
      </c>
      <c r="J612" s="137" t="e">
        <f>VLOOKUP(A612,'RAW MATERIALS'!$B$4:$I$206,3,FALSE)*B612</f>
        <v>#N/A</v>
      </c>
    </row>
    <row r="613" spans="1:10" hidden="1">
      <c r="A613" s="97">
        <f>'RAW MATERIALS'!B355</f>
        <v>0</v>
      </c>
      <c r="B613" s="98" t="e">
        <f t="shared" si="37"/>
        <v>#N/A</v>
      </c>
      <c r="C613" s="99">
        <f>SUMPRODUCT(('Materials bought'!$A$4:$A$4121='Buy list'!A613)*('Materials bought'!$B$4:$B$4121))-SUMPRODUCT(('Materials used'!$A$4:$A$4296='Buy list'!A613)*('Materials used'!$B$4:$B$4296))</f>
        <v>0</v>
      </c>
      <c r="D613" s="99">
        <f>SUMPRODUCT((Orders!$A$4:$A$3960='Buy list'!$A613)*(Orders!$D$4:$D$3960))</f>
        <v>0</v>
      </c>
      <c r="E613" s="99">
        <f t="shared" si="38"/>
        <v>0</v>
      </c>
      <c r="F613" s="100" t="e">
        <f>VLOOKUP(A613,'RAW MATERIALS'!$B$4:$I$206,2,FALSE)</f>
        <v>#N/A</v>
      </c>
      <c r="G613" s="100" t="e">
        <f t="shared" si="39"/>
        <v>#N/A</v>
      </c>
      <c r="H613" s="101" t="e">
        <f>'RAW MATERIALS'!#REF!</f>
        <v>#REF!</v>
      </c>
      <c r="I613" s="101" t="e">
        <f t="shared" si="40"/>
        <v>#N/A</v>
      </c>
      <c r="J613" s="137" t="e">
        <f>VLOOKUP(A613,'RAW MATERIALS'!$B$4:$I$206,3,FALSE)*B613</f>
        <v>#N/A</v>
      </c>
    </row>
    <row r="614" spans="1:10" hidden="1">
      <c r="A614" s="97">
        <f>'RAW MATERIALS'!B356</f>
        <v>0</v>
      </c>
      <c r="B614" s="98" t="e">
        <f t="shared" si="37"/>
        <v>#N/A</v>
      </c>
      <c r="C614" s="99">
        <f>SUMPRODUCT(('Materials bought'!$A$4:$A$4121='Buy list'!A614)*('Materials bought'!$B$4:$B$4121))-SUMPRODUCT(('Materials used'!$A$4:$A$4296='Buy list'!A614)*('Materials used'!$B$4:$B$4296))</f>
        <v>0</v>
      </c>
      <c r="D614" s="99">
        <f>SUMPRODUCT((Orders!$A$4:$A$3960='Buy list'!$A614)*(Orders!$D$4:$D$3960))</f>
        <v>0</v>
      </c>
      <c r="E614" s="99">
        <f t="shared" si="38"/>
        <v>0</v>
      </c>
      <c r="F614" s="100" t="e">
        <f>VLOOKUP(A614,'RAW MATERIALS'!$B$4:$I$206,2,FALSE)</f>
        <v>#N/A</v>
      </c>
      <c r="G614" s="100" t="e">
        <f t="shared" si="39"/>
        <v>#N/A</v>
      </c>
      <c r="H614" s="101" t="e">
        <f>'RAW MATERIALS'!#REF!</f>
        <v>#REF!</v>
      </c>
      <c r="I614" s="101" t="e">
        <f t="shared" si="40"/>
        <v>#N/A</v>
      </c>
      <c r="J614" s="137" t="e">
        <f>VLOOKUP(A614,'RAW MATERIALS'!$B$4:$I$206,3,FALSE)*B614</f>
        <v>#N/A</v>
      </c>
    </row>
    <row r="615" spans="1:10" hidden="1">
      <c r="A615" s="97">
        <f>'RAW MATERIALS'!B357</f>
        <v>0</v>
      </c>
      <c r="B615" s="98" t="e">
        <f t="shared" si="37"/>
        <v>#N/A</v>
      </c>
      <c r="C615" s="99">
        <f>SUMPRODUCT(('Materials bought'!$A$4:$A$4121='Buy list'!A615)*('Materials bought'!$B$4:$B$4121))-SUMPRODUCT(('Materials used'!$A$4:$A$4296='Buy list'!A615)*('Materials used'!$B$4:$B$4296))</f>
        <v>0</v>
      </c>
      <c r="D615" s="99">
        <f>SUMPRODUCT((Orders!$A$4:$A$3960='Buy list'!$A615)*(Orders!$D$4:$D$3960))</f>
        <v>0</v>
      </c>
      <c r="E615" s="99">
        <f t="shared" si="38"/>
        <v>0</v>
      </c>
      <c r="F615" s="100" t="e">
        <f>VLOOKUP(A615,'RAW MATERIALS'!$B$4:$I$206,2,FALSE)</f>
        <v>#N/A</v>
      </c>
      <c r="G615" s="100" t="e">
        <f t="shared" si="39"/>
        <v>#N/A</v>
      </c>
      <c r="H615" s="101" t="e">
        <f>'RAW MATERIALS'!#REF!</f>
        <v>#REF!</v>
      </c>
      <c r="I615" s="101" t="e">
        <f t="shared" si="40"/>
        <v>#N/A</v>
      </c>
      <c r="J615" s="137" t="e">
        <f>VLOOKUP(A615,'RAW MATERIALS'!$B$4:$I$206,3,FALSE)*B615</f>
        <v>#N/A</v>
      </c>
    </row>
    <row r="616" spans="1:10" hidden="1">
      <c r="A616" s="97">
        <f>'RAW MATERIALS'!B358</f>
        <v>0</v>
      </c>
      <c r="B616" s="98" t="e">
        <f t="shared" si="37"/>
        <v>#N/A</v>
      </c>
      <c r="C616" s="99">
        <f>SUMPRODUCT(('Materials bought'!$A$4:$A$4121='Buy list'!A616)*('Materials bought'!$B$4:$B$4121))-SUMPRODUCT(('Materials used'!$A$4:$A$4296='Buy list'!A616)*('Materials used'!$B$4:$B$4296))</f>
        <v>0</v>
      </c>
      <c r="D616" s="99">
        <f>SUMPRODUCT((Orders!$A$4:$A$3960='Buy list'!$A616)*(Orders!$D$4:$D$3960))</f>
        <v>0</v>
      </c>
      <c r="E616" s="99">
        <f t="shared" si="38"/>
        <v>0</v>
      </c>
      <c r="F616" s="100" t="e">
        <f>VLOOKUP(A616,'RAW MATERIALS'!$B$4:$I$206,2,FALSE)</f>
        <v>#N/A</v>
      </c>
      <c r="G616" s="100" t="e">
        <f t="shared" si="39"/>
        <v>#N/A</v>
      </c>
      <c r="H616" s="101" t="e">
        <f>'RAW MATERIALS'!#REF!</f>
        <v>#REF!</v>
      </c>
      <c r="I616" s="101" t="e">
        <f t="shared" si="40"/>
        <v>#N/A</v>
      </c>
      <c r="J616" s="137" t="e">
        <f>VLOOKUP(A616,'RAW MATERIALS'!$B$4:$I$206,3,FALSE)*B616</f>
        <v>#N/A</v>
      </c>
    </row>
    <row r="617" spans="1:10" hidden="1">
      <c r="A617" s="97">
        <f>'RAW MATERIALS'!B359</f>
        <v>0</v>
      </c>
      <c r="B617" s="98" t="e">
        <f t="shared" si="37"/>
        <v>#N/A</v>
      </c>
      <c r="C617" s="99">
        <f>SUMPRODUCT(('Materials bought'!$A$4:$A$4121='Buy list'!A617)*('Materials bought'!$B$4:$B$4121))-SUMPRODUCT(('Materials used'!$A$4:$A$4296='Buy list'!A617)*('Materials used'!$B$4:$B$4296))</f>
        <v>0</v>
      </c>
      <c r="D617" s="99">
        <f>SUMPRODUCT((Orders!$A$4:$A$3960='Buy list'!$A617)*(Orders!$D$4:$D$3960))</f>
        <v>0</v>
      </c>
      <c r="E617" s="99">
        <f t="shared" si="38"/>
        <v>0</v>
      </c>
      <c r="F617" s="100" t="e">
        <f>VLOOKUP(A617,'RAW MATERIALS'!$B$4:$I$206,2,FALSE)</f>
        <v>#N/A</v>
      </c>
      <c r="G617" s="100" t="e">
        <f t="shared" si="39"/>
        <v>#N/A</v>
      </c>
      <c r="H617" s="101" t="e">
        <f>'RAW MATERIALS'!#REF!</f>
        <v>#REF!</v>
      </c>
      <c r="I617" s="101" t="e">
        <f t="shared" si="40"/>
        <v>#N/A</v>
      </c>
      <c r="J617" s="137" t="e">
        <f>VLOOKUP(A617,'RAW MATERIALS'!$B$4:$I$206,3,FALSE)*B617</f>
        <v>#N/A</v>
      </c>
    </row>
    <row r="618" spans="1:10" hidden="1">
      <c r="A618" s="97">
        <f>'RAW MATERIALS'!B360</f>
        <v>0</v>
      </c>
      <c r="B618" s="98" t="e">
        <f t="shared" si="37"/>
        <v>#N/A</v>
      </c>
      <c r="C618" s="99">
        <f>SUMPRODUCT(('Materials bought'!$A$4:$A$4121='Buy list'!A618)*('Materials bought'!$B$4:$B$4121))-SUMPRODUCT(('Materials used'!$A$4:$A$4296='Buy list'!A618)*('Materials used'!$B$4:$B$4296))</f>
        <v>0</v>
      </c>
      <c r="D618" s="99">
        <f>SUMPRODUCT((Orders!$A$4:$A$3960='Buy list'!$A618)*(Orders!$D$4:$D$3960))</f>
        <v>0</v>
      </c>
      <c r="E618" s="99">
        <f t="shared" si="38"/>
        <v>0</v>
      </c>
      <c r="F618" s="100" t="e">
        <f>VLOOKUP(A618,'RAW MATERIALS'!$B$4:$I$206,2,FALSE)</f>
        <v>#N/A</v>
      </c>
      <c r="G618" s="100" t="e">
        <f t="shared" si="39"/>
        <v>#N/A</v>
      </c>
      <c r="H618" s="101" t="e">
        <f>'RAW MATERIALS'!#REF!</f>
        <v>#REF!</v>
      </c>
      <c r="I618" s="101" t="e">
        <f t="shared" si="40"/>
        <v>#N/A</v>
      </c>
      <c r="J618" s="137" t="e">
        <f>VLOOKUP(A618,'RAW MATERIALS'!$B$4:$I$206,3,FALSE)*B618</f>
        <v>#N/A</v>
      </c>
    </row>
    <row r="619" spans="1:10" hidden="1">
      <c r="A619" s="97">
        <f>'RAW MATERIALS'!B361</f>
        <v>0</v>
      </c>
      <c r="B619" s="98" t="e">
        <f t="shared" si="37"/>
        <v>#N/A</v>
      </c>
      <c r="C619" s="99">
        <f>SUMPRODUCT(('Materials bought'!$A$4:$A$4121='Buy list'!A619)*('Materials bought'!$B$4:$B$4121))-SUMPRODUCT(('Materials used'!$A$4:$A$4296='Buy list'!A619)*('Materials used'!$B$4:$B$4296))</f>
        <v>0</v>
      </c>
      <c r="D619" s="99">
        <f>SUMPRODUCT((Orders!$A$4:$A$3960='Buy list'!$A619)*(Orders!$D$4:$D$3960))</f>
        <v>0</v>
      </c>
      <c r="E619" s="99">
        <f t="shared" si="38"/>
        <v>0</v>
      </c>
      <c r="F619" s="100" t="e">
        <f>VLOOKUP(A619,'RAW MATERIALS'!$B$4:$I$206,2,FALSE)</f>
        <v>#N/A</v>
      </c>
      <c r="G619" s="100" t="e">
        <f t="shared" si="39"/>
        <v>#N/A</v>
      </c>
      <c r="H619" s="101" t="e">
        <f>'RAW MATERIALS'!#REF!</f>
        <v>#REF!</v>
      </c>
      <c r="I619" s="101" t="e">
        <f t="shared" si="40"/>
        <v>#N/A</v>
      </c>
      <c r="J619" s="137" t="e">
        <f>VLOOKUP(A619,'RAW MATERIALS'!$B$4:$I$206,3,FALSE)*B619</f>
        <v>#N/A</v>
      </c>
    </row>
    <row r="620" spans="1:10" hidden="1">
      <c r="A620" s="97">
        <f>'RAW MATERIALS'!B362</f>
        <v>0</v>
      </c>
      <c r="B620" s="98" t="e">
        <f t="shared" si="37"/>
        <v>#N/A</v>
      </c>
      <c r="C620" s="99">
        <f>SUMPRODUCT(('Materials bought'!$A$4:$A$4121='Buy list'!A620)*('Materials bought'!$B$4:$B$4121))-SUMPRODUCT(('Materials used'!$A$4:$A$4296='Buy list'!A620)*('Materials used'!$B$4:$B$4296))</f>
        <v>0</v>
      </c>
      <c r="D620" s="99">
        <f>SUMPRODUCT((Orders!$A$4:$A$3960='Buy list'!$A620)*(Orders!$D$4:$D$3960))</f>
        <v>0</v>
      </c>
      <c r="E620" s="99">
        <f t="shared" si="38"/>
        <v>0</v>
      </c>
      <c r="F620" s="100" t="e">
        <f>VLOOKUP(A620,'RAW MATERIALS'!$B$4:$I$206,2,FALSE)</f>
        <v>#N/A</v>
      </c>
      <c r="G620" s="100" t="e">
        <f t="shared" si="39"/>
        <v>#N/A</v>
      </c>
      <c r="H620" s="101" t="e">
        <f>'RAW MATERIALS'!#REF!</f>
        <v>#REF!</v>
      </c>
      <c r="I620" s="101" t="e">
        <f t="shared" si="40"/>
        <v>#N/A</v>
      </c>
      <c r="J620" s="137" t="e">
        <f>VLOOKUP(A620,'RAW MATERIALS'!$B$4:$I$206,3,FALSE)*B620</f>
        <v>#N/A</v>
      </c>
    </row>
    <row r="621" spans="1:10" hidden="1">
      <c r="A621" s="97">
        <f>'RAW MATERIALS'!B363</f>
        <v>0</v>
      </c>
      <c r="B621" s="98" t="e">
        <f t="shared" si="37"/>
        <v>#N/A</v>
      </c>
      <c r="C621" s="99">
        <f>SUMPRODUCT(('Materials bought'!$A$4:$A$4121='Buy list'!A621)*('Materials bought'!$B$4:$B$4121))-SUMPRODUCT(('Materials used'!$A$4:$A$4296='Buy list'!A621)*('Materials used'!$B$4:$B$4296))</f>
        <v>0</v>
      </c>
      <c r="D621" s="99">
        <f>SUMPRODUCT((Orders!$A$4:$A$3960='Buy list'!$A621)*(Orders!$D$4:$D$3960))</f>
        <v>0</v>
      </c>
      <c r="E621" s="99">
        <f t="shared" si="38"/>
        <v>0</v>
      </c>
      <c r="F621" s="100" t="e">
        <f>VLOOKUP(A621,'RAW MATERIALS'!$B$4:$I$206,2,FALSE)</f>
        <v>#N/A</v>
      </c>
      <c r="G621" s="100" t="e">
        <f t="shared" si="39"/>
        <v>#N/A</v>
      </c>
      <c r="H621" s="101" t="e">
        <f>'RAW MATERIALS'!#REF!</f>
        <v>#REF!</v>
      </c>
      <c r="I621" s="101" t="e">
        <f t="shared" si="40"/>
        <v>#N/A</v>
      </c>
      <c r="J621" s="137" t="e">
        <f>VLOOKUP(A621,'RAW MATERIALS'!$B$4:$I$206,3,FALSE)*B621</f>
        <v>#N/A</v>
      </c>
    </row>
    <row r="622" spans="1:10" hidden="1">
      <c r="A622" s="97">
        <f>'RAW MATERIALS'!B364</f>
        <v>0</v>
      </c>
      <c r="B622" s="98" t="e">
        <f t="shared" si="37"/>
        <v>#N/A</v>
      </c>
      <c r="C622" s="99">
        <f>SUMPRODUCT(('Materials bought'!$A$4:$A$4121='Buy list'!A622)*('Materials bought'!$B$4:$B$4121))-SUMPRODUCT(('Materials used'!$A$4:$A$4296='Buy list'!A622)*('Materials used'!$B$4:$B$4296))</f>
        <v>0</v>
      </c>
      <c r="D622" s="99">
        <f>SUMPRODUCT((Orders!$A$4:$A$3960='Buy list'!$A622)*(Orders!$D$4:$D$3960))</f>
        <v>0</v>
      </c>
      <c r="E622" s="99">
        <f t="shared" si="38"/>
        <v>0</v>
      </c>
      <c r="F622" s="100" t="e">
        <f>VLOOKUP(A622,'RAW MATERIALS'!$B$4:$I$206,2,FALSE)</f>
        <v>#N/A</v>
      </c>
      <c r="G622" s="100" t="e">
        <f t="shared" si="39"/>
        <v>#N/A</v>
      </c>
      <c r="H622" s="101" t="e">
        <f>'RAW MATERIALS'!#REF!</f>
        <v>#REF!</v>
      </c>
      <c r="I622" s="101" t="e">
        <f t="shared" si="40"/>
        <v>#N/A</v>
      </c>
      <c r="J622" s="137" t="e">
        <f>VLOOKUP(A622,'RAW MATERIALS'!$B$4:$I$206,3,FALSE)*B622</f>
        <v>#N/A</v>
      </c>
    </row>
    <row r="623" spans="1:10" hidden="1">
      <c r="A623" s="97">
        <f>'RAW MATERIALS'!B365</f>
        <v>0</v>
      </c>
      <c r="B623" s="98" t="e">
        <f t="shared" si="37"/>
        <v>#N/A</v>
      </c>
      <c r="C623" s="99">
        <f>SUMPRODUCT(('Materials bought'!$A$4:$A$4121='Buy list'!A623)*('Materials bought'!$B$4:$B$4121))-SUMPRODUCT(('Materials used'!$A$4:$A$4296='Buy list'!A623)*('Materials used'!$B$4:$B$4296))</f>
        <v>0</v>
      </c>
      <c r="D623" s="99">
        <f>SUMPRODUCT((Orders!$A$4:$A$3960='Buy list'!$A623)*(Orders!$D$4:$D$3960))</f>
        <v>0</v>
      </c>
      <c r="E623" s="99">
        <f t="shared" si="38"/>
        <v>0</v>
      </c>
      <c r="F623" s="100" t="e">
        <f>VLOOKUP(A623,'RAW MATERIALS'!$B$4:$I$206,2,FALSE)</f>
        <v>#N/A</v>
      </c>
      <c r="G623" s="100" t="e">
        <f t="shared" si="39"/>
        <v>#N/A</v>
      </c>
      <c r="H623" s="101" t="e">
        <f>'RAW MATERIALS'!#REF!</f>
        <v>#REF!</v>
      </c>
      <c r="I623" s="101" t="e">
        <f t="shared" si="40"/>
        <v>#N/A</v>
      </c>
      <c r="J623" s="137" t="e">
        <f>VLOOKUP(A623,'RAW MATERIALS'!$B$4:$I$206,3,FALSE)*B623</f>
        <v>#N/A</v>
      </c>
    </row>
    <row r="624" spans="1:10" hidden="1">
      <c r="A624" s="97">
        <f>'RAW MATERIALS'!B366</f>
        <v>0</v>
      </c>
      <c r="B624" s="98" t="e">
        <f t="shared" si="37"/>
        <v>#N/A</v>
      </c>
      <c r="C624" s="99">
        <f>SUMPRODUCT(('Materials bought'!$A$4:$A$4121='Buy list'!A624)*('Materials bought'!$B$4:$B$4121))-SUMPRODUCT(('Materials used'!$A$4:$A$4296='Buy list'!A624)*('Materials used'!$B$4:$B$4296))</f>
        <v>0</v>
      </c>
      <c r="D624" s="99">
        <f>SUMPRODUCT((Orders!$A$4:$A$3960='Buy list'!$A624)*(Orders!$D$4:$D$3960))</f>
        <v>0</v>
      </c>
      <c r="E624" s="99">
        <f t="shared" si="38"/>
        <v>0</v>
      </c>
      <c r="F624" s="100" t="e">
        <f>VLOOKUP(A624,'RAW MATERIALS'!$B$4:$I$206,2,FALSE)</f>
        <v>#N/A</v>
      </c>
      <c r="G624" s="100" t="e">
        <f t="shared" si="39"/>
        <v>#N/A</v>
      </c>
      <c r="H624" s="101" t="e">
        <f>'RAW MATERIALS'!#REF!</f>
        <v>#REF!</v>
      </c>
      <c r="I624" s="101" t="e">
        <f t="shared" si="40"/>
        <v>#N/A</v>
      </c>
      <c r="J624" s="137" t="e">
        <f>VLOOKUP(A624,'RAW MATERIALS'!$B$4:$I$206,3,FALSE)*B624</f>
        <v>#N/A</v>
      </c>
    </row>
    <row r="625" spans="1:10" hidden="1">
      <c r="A625" s="97">
        <f>'RAW MATERIALS'!B367</f>
        <v>0</v>
      </c>
      <c r="B625" s="98" t="e">
        <f t="shared" si="37"/>
        <v>#N/A</v>
      </c>
      <c r="C625" s="99">
        <f>SUMPRODUCT(('Materials bought'!$A$4:$A$4121='Buy list'!A625)*('Materials bought'!$B$4:$B$4121))-SUMPRODUCT(('Materials used'!$A$4:$A$4296='Buy list'!A625)*('Materials used'!$B$4:$B$4296))</f>
        <v>0</v>
      </c>
      <c r="D625" s="99">
        <f>SUMPRODUCT((Orders!$A$4:$A$3960='Buy list'!$A625)*(Orders!$D$4:$D$3960))</f>
        <v>0</v>
      </c>
      <c r="E625" s="99">
        <f t="shared" si="38"/>
        <v>0</v>
      </c>
      <c r="F625" s="100" t="e">
        <f>VLOOKUP(A625,'RAW MATERIALS'!$B$4:$I$206,2,FALSE)</f>
        <v>#N/A</v>
      </c>
      <c r="G625" s="100" t="e">
        <f t="shared" si="39"/>
        <v>#N/A</v>
      </c>
      <c r="H625" s="101" t="e">
        <f>'RAW MATERIALS'!#REF!</f>
        <v>#REF!</v>
      </c>
      <c r="I625" s="101" t="e">
        <f t="shared" si="40"/>
        <v>#N/A</v>
      </c>
      <c r="J625" s="137" t="e">
        <f>VLOOKUP(A625,'RAW MATERIALS'!$B$4:$I$206,3,FALSE)*B625</f>
        <v>#N/A</v>
      </c>
    </row>
    <row r="626" spans="1:10" hidden="1">
      <c r="A626" s="97">
        <f>'RAW MATERIALS'!B368</f>
        <v>0</v>
      </c>
      <c r="B626" s="98" t="e">
        <f t="shared" si="37"/>
        <v>#N/A</v>
      </c>
      <c r="C626" s="99">
        <f>SUMPRODUCT(('Materials bought'!$A$4:$A$4121='Buy list'!A626)*('Materials bought'!$B$4:$B$4121))-SUMPRODUCT(('Materials used'!$A$4:$A$4296='Buy list'!A626)*('Materials used'!$B$4:$B$4296))</f>
        <v>0</v>
      </c>
      <c r="D626" s="99">
        <f>SUMPRODUCT((Orders!$A$4:$A$3960='Buy list'!$A626)*(Orders!$D$4:$D$3960))</f>
        <v>0</v>
      </c>
      <c r="E626" s="99">
        <f t="shared" si="38"/>
        <v>0</v>
      </c>
      <c r="F626" s="100" t="e">
        <f>VLOOKUP(A626,'RAW MATERIALS'!$B$4:$I$206,2,FALSE)</f>
        <v>#N/A</v>
      </c>
      <c r="G626" s="100" t="e">
        <f t="shared" si="39"/>
        <v>#N/A</v>
      </c>
      <c r="H626" s="101" t="e">
        <f>'RAW MATERIALS'!#REF!</f>
        <v>#REF!</v>
      </c>
      <c r="I626" s="101" t="e">
        <f t="shared" si="40"/>
        <v>#N/A</v>
      </c>
      <c r="J626" s="137" t="e">
        <f>VLOOKUP(A626,'RAW MATERIALS'!$B$4:$I$206,3,FALSE)*B626</f>
        <v>#N/A</v>
      </c>
    </row>
    <row r="627" spans="1:10" hidden="1">
      <c r="A627" s="97">
        <f>'RAW MATERIALS'!B369</f>
        <v>0</v>
      </c>
      <c r="B627" s="98" t="e">
        <f t="shared" si="37"/>
        <v>#N/A</v>
      </c>
      <c r="C627" s="99">
        <f>SUMPRODUCT(('Materials bought'!$A$4:$A$4121='Buy list'!A627)*('Materials bought'!$B$4:$B$4121))-SUMPRODUCT(('Materials used'!$A$4:$A$4296='Buy list'!A627)*('Materials used'!$B$4:$B$4296))</f>
        <v>0</v>
      </c>
      <c r="D627" s="99">
        <f>SUMPRODUCT((Orders!$A$4:$A$3960='Buy list'!$A627)*(Orders!$D$4:$D$3960))</f>
        <v>0</v>
      </c>
      <c r="E627" s="99">
        <f t="shared" si="38"/>
        <v>0</v>
      </c>
      <c r="F627" s="100" t="e">
        <f>VLOOKUP(A627,'RAW MATERIALS'!$B$4:$I$206,2,FALSE)</f>
        <v>#N/A</v>
      </c>
      <c r="G627" s="100" t="e">
        <f t="shared" si="39"/>
        <v>#N/A</v>
      </c>
      <c r="H627" s="101" t="e">
        <f>'RAW MATERIALS'!#REF!</f>
        <v>#REF!</v>
      </c>
      <c r="I627" s="101" t="e">
        <f t="shared" si="40"/>
        <v>#N/A</v>
      </c>
      <c r="J627" s="137" t="e">
        <f>VLOOKUP(A627,'RAW MATERIALS'!$B$4:$I$206,3,FALSE)*B627</f>
        <v>#N/A</v>
      </c>
    </row>
    <row r="628" spans="1:10" hidden="1">
      <c r="A628" s="97">
        <f>'RAW MATERIALS'!B370</f>
        <v>0</v>
      </c>
      <c r="B628" s="98" t="e">
        <f t="shared" si="37"/>
        <v>#N/A</v>
      </c>
      <c r="C628" s="99">
        <f>SUMPRODUCT(('Materials bought'!$A$4:$A$4121='Buy list'!A628)*('Materials bought'!$B$4:$B$4121))-SUMPRODUCT(('Materials used'!$A$4:$A$4296='Buy list'!A628)*('Materials used'!$B$4:$B$4296))</f>
        <v>0</v>
      </c>
      <c r="D628" s="99">
        <f>SUMPRODUCT((Orders!$A$4:$A$3960='Buy list'!$A628)*(Orders!$D$4:$D$3960))</f>
        <v>0</v>
      </c>
      <c r="E628" s="99">
        <f t="shared" si="38"/>
        <v>0</v>
      </c>
      <c r="F628" s="100" t="e">
        <f>VLOOKUP(A628,'RAW MATERIALS'!$B$4:$I$206,2,FALSE)</f>
        <v>#N/A</v>
      </c>
      <c r="G628" s="100" t="e">
        <f t="shared" si="39"/>
        <v>#N/A</v>
      </c>
      <c r="H628" s="101" t="e">
        <f>'RAW MATERIALS'!#REF!</f>
        <v>#REF!</v>
      </c>
      <c r="I628" s="101" t="e">
        <f t="shared" si="40"/>
        <v>#N/A</v>
      </c>
      <c r="J628" s="137" t="e">
        <f>VLOOKUP(A628,'RAW MATERIALS'!$B$4:$I$206,3,FALSE)*B628</f>
        <v>#N/A</v>
      </c>
    </row>
    <row r="629" spans="1:10" hidden="1">
      <c r="A629" s="97">
        <f>'RAW MATERIALS'!B371</f>
        <v>0</v>
      </c>
      <c r="B629" s="98" t="e">
        <f t="shared" si="37"/>
        <v>#N/A</v>
      </c>
      <c r="C629" s="99">
        <f>SUMPRODUCT(('Materials bought'!$A$4:$A$4121='Buy list'!A629)*('Materials bought'!$B$4:$B$4121))-SUMPRODUCT(('Materials used'!$A$4:$A$4296='Buy list'!A629)*('Materials used'!$B$4:$B$4296))</f>
        <v>0</v>
      </c>
      <c r="D629" s="99">
        <f>SUMPRODUCT((Orders!$A$4:$A$3960='Buy list'!$A629)*(Orders!$D$4:$D$3960))</f>
        <v>0</v>
      </c>
      <c r="E629" s="99">
        <f t="shared" si="38"/>
        <v>0</v>
      </c>
      <c r="F629" s="100" t="e">
        <f>VLOOKUP(A629,'RAW MATERIALS'!$B$4:$I$206,2,FALSE)</f>
        <v>#N/A</v>
      </c>
      <c r="G629" s="100" t="e">
        <f t="shared" si="39"/>
        <v>#N/A</v>
      </c>
      <c r="H629" s="101" t="e">
        <f>'RAW MATERIALS'!#REF!</f>
        <v>#REF!</v>
      </c>
      <c r="I629" s="101" t="e">
        <f t="shared" si="40"/>
        <v>#N/A</v>
      </c>
      <c r="J629" s="137" t="e">
        <f>VLOOKUP(A629,'RAW MATERIALS'!$B$4:$I$206,3,FALSE)*B629</f>
        <v>#N/A</v>
      </c>
    </row>
    <row r="630" spans="1:10" hidden="1">
      <c r="A630" s="97">
        <f>'RAW MATERIALS'!B372</f>
        <v>0</v>
      </c>
      <c r="B630" s="98" t="e">
        <f t="shared" si="37"/>
        <v>#N/A</v>
      </c>
      <c r="C630" s="99">
        <f>SUMPRODUCT(('Materials bought'!$A$4:$A$4121='Buy list'!A630)*('Materials bought'!$B$4:$B$4121))-SUMPRODUCT(('Materials used'!$A$4:$A$4296='Buy list'!A630)*('Materials used'!$B$4:$B$4296))</f>
        <v>0</v>
      </c>
      <c r="D630" s="99">
        <f>SUMPRODUCT((Orders!$A$4:$A$3960='Buy list'!$A630)*(Orders!$D$4:$D$3960))</f>
        <v>0</v>
      </c>
      <c r="E630" s="99">
        <f t="shared" si="38"/>
        <v>0</v>
      </c>
      <c r="F630" s="100" t="e">
        <f>VLOOKUP(A630,'RAW MATERIALS'!$B$4:$I$206,2,FALSE)</f>
        <v>#N/A</v>
      </c>
      <c r="G630" s="100" t="e">
        <f t="shared" si="39"/>
        <v>#N/A</v>
      </c>
      <c r="H630" s="101" t="e">
        <f>'RAW MATERIALS'!#REF!</f>
        <v>#REF!</v>
      </c>
      <c r="I630" s="101" t="e">
        <f t="shared" si="40"/>
        <v>#N/A</v>
      </c>
      <c r="J630" s="137" t="e">
        <f>VLOOKUP(A630,'RAW MATERIALS'!$B$4:$I$206,3,FALSE)*B630</f>
        <v>#N/A</v>
      </c>
    </row>
    <row r="631" spans="1:10" hidden="1">
      <c r="A631" s="97">
        <f>'RAW MATERIALS'!B373</f>
        <v>0</v>
      </c>
      <c r="B631" s="98" t="e">
        <f t="shared" si="37"/>
        <v>#N/A</v>
      </c>
      <c r="C631" s="99">
        <f>SUMPRODUCT(('Materials bought'!$A$4:$A$4121='Buy list'!A631)*('Materials bought'!$B$4:$B$4121))-SUMPRODUCT(('Materials used'!$A$4:$A$4296='Buy list'!A631)*('Materials used'!$B$4:$B$4296))</f>
        <v>0</v>
      </c>
      <c r="D631" s="99">
        <f>SUMPRODUCT((Orders!$A$4:$A$3960='Buy list'!$A631)*(Orders!$D$4:$D$3960))</f>
        <v>0</v>
      </c>
      <c r="E631" s="99">
        <f t="shared" si="38"/>
        <v>0</v>
      </c>
      <c r="F631" s="100" t="e">
        <f>VLOOKUP(A631,'RAW MATERIALS'!$B$4:$I$206,2,FALSE)</f>
        <v>#N/A</v>
      </c>
      <c r="G631" s="100" t="e">
        <f t="shared" si="39"/>
        <v>#N/A</v>
      </c>
      <c r="H631" s="101" t="e">
        <f>'RAW MATERIALS'!#REF!</f>
        <v>#REF!</v>
      </c>
      <c r="I631" s="101" t="e">
        <f t="shared" si="40"/>
        <v>#N/A</v>
      </c>
      <c r="J631" s="137" t="e">
        <f>VLOOKUP(A631,'RAW MATERIALS'!$B$4:$I$206,3,FALSE)*B631</f>
        <v>#N/A</v>
      </c>
    </row>
    <row r="632" spans="1:10" hidden="1">
      <c r="A632" s="97">
        <f>'RAW MATERIALS'!B374</f>
        <v>0</v>
      </c>
      <c r="B632" s="98" t="e">
        <f t="shared" si="37"/>
        <v>#N/A</v>
      </c>
      <c r="C632" s="99">
        <f>SUMPRODUCT(('Materials bought'!$A$4:$A$4121='Buy list'!A632)*('Materials bought'!$B$4:$B$4121))-SUMPRODUCT(('Materials used'!$A$4:$A$4296='Buy list'!A632)*('Materials used'!$B$4:$B$4296))</f>
        <v>0</v>
      </c>
      <c r="D632" s="99">
        <f>SUMPRODUCT((Orders!$A$4:$A$3960='Buy list'!$A632)*(Orders!$D$4:$D$3960))</f>
        <v>0</v>
      </c>
      <c r="E632" s="99">
        <f t="shared" si="38"/>
        <v>0</v>
      </c>
      <c r="F632" s="100" t="e">
        <f>VLOOKUP(A632,'RAW MATERIALS'!$B$4:$I$206,2,FALSE)</f>
        <v>#N/A</v>
      </c>
      <c r="G632" s="100" t="e">
        <f t="shared" si="39"/>
        <v>#N/A</v>
      </c>
      <c r="H632" s="101" t="e">
        <f>'RAW MATERIALS'!#REF!</f>
        <v>#REF!</v>
      </c>
      <c r="I632" s="101" t="e">
        <f t="shared" si="40"/>
        <v>#N/A</v>
      </c>
      <c r="J632" s="137" t="e">
        <f>VLOOKUP(A632,'RAW MATERIALS'!$B$4:$I$206,3,FALSE)*B632</f>
        <v>#N/A</v>
      </c>
    </row>
    <row r="633" spans="1:10" hidden="1">
      <c r="A633" s="97">
        <f>'RAW MATERIALS'!B375</f>
        <v>0</v>
      </c>
      <c r="B633" s="98" t="e">
        <f t="shared" si="37"/>
        <v>#N/A</v>
      </c>
      <c r="C633" s="99">
        <f>SUMPRODUCT(('Materials bought'!$A$4:$A$4121='Buy list'!A633)*('Materials bought'!$B$4:$B$4121))-SUMPRODUCT(('Materials used'!$A$4:$A$4296='Buy list'!A633)*('Materials used'!$B$4:$B$4296))</f>
        <v>0</v>
      </c>
      <c r="D633" s="99">
        <f>SUMPRODUCT((Orders!$A$4:$A$3960='Buy list'!$A633)*(Orders!$D$4:$D$3960))</f>
        <v>0</v>
      </c>
      <c r="E633" s="99">
        <f t="shared" si="38"/>
        <v>0</v>
      </c>
      <c r="F633" s="100" t="e">
        <f>VLOOKUP(A633,'RAW MATERIALS'!$B$4:$I$206,2,FALSE)</f>
        <v>#N/A</v>
      </c>
      <c r="G633" s="100" t="e">
        <f t="shared" si="39"/>
        <v>#N/A</v>
      </c>
      <c r="H633" s="101" t="e">
        <f>'RAW MATERIALS'!#REF!</f>
        <v>#REF!</v>
      </c>
      <c r="I633" s="101" t="e">
        <f t="shared" si="40"/>
        <v>#N/A</v>
      </c>
      <c r="J633" s="137" t="e">
        <f>VLOOKUP(A633,'RAW MATERIALS'!$B$4:$I$206,3,FALSE)*B633</f>
        <v>#N/A</v>
      </c>
    </row>
    <row r="634" spans="1:10" hidden="1">
      <c r="A634" s="97">
        <f>'RAW MATERIALS'!B376</f>
        <v>0</v>
      </c>
      <c r="B634" s="98" t="e">
        <f t="shared" si="37"/>
        <v>#N/A</v>
      </c>
      <c r="C634" s="99">
        <f>SUMPRODUCT(('Materials bought'!$A$4:$A$4121='Buy list'!A634)*('Materials bought'!$B$4:$B$4121))-SUMPRODUCT(('Materials used'!$A$4:$A$4296='Buy list'!A634)*('Materials used'!$B$4:$B$4296))</f>
        <v>0</v>
      </c>
      <c r="D634" s="99">
        <f>SUMPRODUCT((Orders!$A$4:$A$3960='Buy list'!$A634)*(Orders!$D$4:$D$3960))</f>
        <v>0</v>
      </c>
      <c r="E634" s="99">
        <f t="shared" si="38"/>
        <v>0</v>
      </c>
      <c r="F634" s="100" t="e">
        <f>VLOOKUP(A634,'RAW MATERIALS'!$B$4:$I$206,2,FALSE)</f>
        <v>#N/A</v>
      </c>
      <c r="G634" s="100" t="e">
        <f t="shared" si="39"/>
        <v>#N/A</v>
      </c>
      <c r="H634" s="101" t="e">
        <f>'RAW MATERIALS'!#REF!</f>
        <v>#REF!</v>
      </c>
      <c r="I634" s="101" t="e">
        <f t="shared" si="40"/>
        <v>#N/A</v>
      </c>
      <c r="J634" s="137" t="e">
        <f>VLOOKUP(A634,'RAW MATERIALS'!$B$4:$I$206,3,FALSE)*B634</f>
        <v>#N/A</v>
      </c>
    </row>
    <row r="635" spans="1:10" hidden="1">
      <c r="A635" s="97">
        <f>'RAW MATERIALS'!B377</f>
        <v>0</v>
      </c>
      <c r="B635" s="98" t="e">
        <f t="shared" si="37"/>
        <v>#N/A</v>
      </c>
      <c r="C635" s="99">
        <f>SUMPRODUCT(('Materials bought'!$A$4:$A$4121='Buy list'!A635)*('Materials bought'!$B$4:$B$4121))-SUMPRODUCT(('Materials used'!$A$4:$A$4296='Buy list'!A635)*('Materials used'!$B$4:$B$4296))</f>
        <v>0</v>
      </c>
      <c r="D635" s="99">
        <f>SUMPRODUCT((Orders!$A$4:$A$3960='Buy list'!$A635)*(Orders!$D$4:$D$3960))</f>
        <v>0</v>
      </c>
      <c r="E635" s="99">
        <f t="shared" si="38"/>
        <v>0</v>
      </c>
      <c r="F635" s="100" t="e">
        <f>VLOOKUP(A635,'RAW MATERIALS'!$B$4:$I$206,2,FALSE)</f>
        <v>#N/A</v>
      </c>
      <c r="G635" s="100" t="e">
        <f t="shared" si="39"/>
        <v>#N/A</v>
      </c>
      <c r="H635" s="101" t="e">
        <f>'RAW MATERIALS'!#REF!</f>
        <v>#REF!</v>
      </c>
      <c r="I635" s="101" t="e">
        <f t="shared" si="40"/>
        <v>#N/A</v>
      </c>
      <c r="J635" s="137" t="e">
        <f>VLOOKUP(A635,'RAW MATERIALS'!$B$4:$I$206,3,FALSE)*B635</f>
        <v>#N/A</v>
      </c>
    </row>
    <row r="636" spans="1:10" hidden="1">
      <c r="A636" s="97">
        <f>'RAW MATERIALS'!B378</f>
        <v>0</v>
      </c>
      <c r="B636" s="98" t="e">
        <f t="shared" si="37"/>
        <v>#N/A</v>
      </c>
      <c r="C636" s="99">
        <f>SUMPRODUCT(('Materials bought'!$A$4:$A$4121='Buy list'!A636)*('Materials bought'!$B$4:$B$4121))-SUMPRODUCT(('Materials used'!$A$4:$A$4296='Buy list'!A636)*('Materials used'!$B$4:$B$4296))</f>
        <v>0</v>
      </c>
      <c r="D636" s="99">
        <f>SUMPRODUCT((Orders!$A$4:$A$3960='Buy list'!$A636)*(Orders!$D$4:$D$3960))</f>
        <v>0</v>
      </c>
      <c r="E636" s="99">
        <f t="shared" si="38"/>
        <v>0</v>
      </c>
      <c r="F636" s="100" t="e">
        <f>VLOOKUP(A636,'RAW MATERIALS'!$B$4:$I$206,2,FALSE)</f>
        <v>#N/A</v>
      </c>
      <c r="G636" s="100" t="e">
        <f t="shared" si="39"/>
        <v>#N/A</v>
      </c>
      <c r="H636" s="101" t="e">
        <f>'RAW MATERIALS'!#REF!</f>
        <v>#REF!</v>
      </c>
      <c r="I636" s="101" t="e">
        <f t="shared" si="40"/>
        <v>#N/A</v>
      </c>
      <c r="J636" s="137" t="e">
        <f>VLOOKUP(A636,'RAW MATERIALS'!$B$4:$I$206,3,FALSE)*B636</f>
        <v>#N/A</v>
      </c>
    </row>
    <row r="637" spans="1:10" hidden="1">
      <c r="A637" s="97">
        <f>'RAW MATERIALS'!B379</f>
        <v>0</v>
      </c>
      <c r="B637" s="98" t="e">
        <f t="shared" ref="B637:B700" si="41">E637+G637</f>
        <v>#N/A</v>
      </c>
      <c r="C637" s="99">
        <f>SUMPRODUCT(('Materials bought'!$A$4:$A$4121='Buy list'!A637)*('Materials bought'!$B$4:$B$4121))-SUMPRODUCT(('Materials used'!$A$4:$A$4296='Buy list'!A637)*('Materials used'!$B$4:$B$4296))</f>
        <v>0</v>
      </c>
      <c r="D637" s="99">
        <f>SUMPRODUCT((Orders!$A$4:$A$3960='Buy list'!$A637)*(Orders!$D$4:$D$3960))</f>
        <v>0</v>
      </c>
      <c r="E637" s="99">
        <f t="shared" si="38"/>
        <v>0</v>
      </c>
      <c r="F637" s="100" t="e">
        <f>VLOOKUP(A637,'RAW MATERIALS'!$B$4:$I$206,2,FALSE)</f>
        <v>#N/A</v>
      </c>
      <c r="G637" s="100" t="e">
        <f t="shared" si="39"/>
        <v>#N/A</v>
      </c>
      <c r="H637" s="101" t="e">
        <f>'RAW MATERIALS'!#REF!</f>
        <v>#REF!</v>
      </c>
      <c r="I637" s="101" t="e">
        <f t="shared" si="40"/>
        <v>#N/A</v>
      </c>
      <c r="J637" s="137" t="e">
        <f>VLOOKUP(A637,'RAW MATERIALS'!$B$4:$I$206,3,FALSE)*B637</f>
        <v>#N/A</v>
      </c>
    </row>
    <row r="638" spans="1:10" hidden="1">
      <c r="A638" s="97">
        <f>'RAW MATERIALS'!B380</f>
        <v>0</v>
      </c>
      <c r="B638" s="98" t="e">
        <f t="shared" si="41"/>
        <v>#N/A</v>
      </c>
      <c r="C638" s="99">
        <f>SUMPRODUCT(('Materials bought'!$A$4:$A$4121='Buy list'!A638)*('Materials bought'!$B$4:$B$4121))-SUMPRODUCT(('Materials used'!$A$4:$A$4296='Buy list'!A638)*('Materials used'!$B$4:$B$4296))</f>
        <v>0</v>
      </c>
      <c r="D638" s="99">
        <f>SUMPRODUCT((Orders!$A$4:$A$3960='Buy list'!$A638)*(Orders!$D$4:$D$3960))</f>
        <v>0</v>
      </c>
      <c r="E638" s="99">
        <f t="shared" si="38"/>
        <v>0</v>
      </c>
      <c r="F638" s="100" t="e">
        <f>VLOOKUP(A638,'RAW MATERIALS'!$B$4:$I$206,2,FALSE)</f>
        <v>#N/A</v>
      </c>
      <c r="G638" s="100" t="e">
        <f t="shared" si="39"/>
        <v>#N/A</v>
      </c>
      <c r="H638" s="101" t="e">
        <f>'RAW MATERIALS'!#REF!</f>
        <v>#REF!</v>
      </c>
      <c r="I638" s="101" t="e">
        <f t="shared" si="40"/>
        <v>#N/A</v>
      </c>
      <c r="J638" s="137" t="e">
        <f>VLOOKUP(A638,'RAW MATERIALS'!$B$4:$I$206,3,FALSE)*B638</f>
        <v>#N/A</v>
      </c>
    </row>
    <row r="639" spans="1:10" hidden="1">
      <c r="A639" s="97">
        <f>'RAW MATERIALS'!B381</f>
        <v>0</v>
      </c>
      <c r="B639" s="98" t="e">
        <f t="shared" si="41"/>
        <v>#N/A</v>
      </c>
      <c r="C639" s="99">
        <f>SUMPRODUCT(('Materials bought'!$A$4:$A$4121='Buy list'!A639)*('Materials bought'!$B$4:$B$4121))-SUMPRODUCT(('Materials used'!$A$4:$A$4296='Buy list'!A639)*('Materials used'!$B$4:$B$4296))</f>
        <v>0</v>
      </c>
      <c r="D639" s="99">
        <f>SUMPRODUCT((Orders!$A$4:$A$3960='Buy list'!$A639)*(Orders!$D$4:$D$3960))</f>
        <v>0</v>
      </c>
      <c r="E639" s="99">
        <f t="shared" si="38"/>
        <v>0</v>
      </c>
      <c r="F639" s="100" t="e">
        <f>VLOOKUP(A639,'RAW MATERIALS'!$B$4:$I$206,2,FALSE)</f>
        <v>#N/A</v>
      </c>
      <c r="G639" s="100" t="e">
        <f t="shared" si="39"/>
        <v>#N/A</v>
      </c>
      <c r="H639" s="101" t="e">
        <f>'RAW MATERIALS'!#REF!</f>
        <v>#REF!</v>
      </c>
      <c r="I639" s="101" t="e">
        <f t="shared" si="40"/>
        <v>#N/A</v>
      </c>
      <c r="J639" s="137" t="e">
        <f>VLOOKUP(A639,'RAW MATERIALS'!$B$4:$I$206,3,FALSE)*B639</f>
        <v>#N/A</v>
      </c>
    </row>
    <row r="640" spans="1:10" hidden="1">
      <c r="A640" s="97">
        <f>'RAW MATERIALS'!B382</f>
        <v>0</v>
      </c>
      <c r="B640" s="98" t="e">
        <f t="shared" si="41"/>
        <v>#N/A</v>
      </c>
      <c r="C640" s="99">
        <f>SUMPRODUCT(('Materials bought'!$A$4:$A$4121='Buy list'!A640)*('Materials bought'!$B$4:$B$4121))-SUMPRODUCT(('Materials used'!$A$4:$A$4296='Buy list'!A640)*('Materials used'!$B$4:$B$4296))</f>
        <v>0</v>
      </c>
      <c r="D640" s="99">
        <f>SUMPRODUCT((Orders!$A$4:$A$3960='Buy list'!$A640)*(Orders!$D$4:$D$3960))</f>
        <v>0</v>
      </c>
      <c r="E640" s="99">
        <f t="shared" si="38"/>
        <v>0</v>
      </c>
      <c r="F640" s="100" t="e">
        <f>VLOOKUP(A640,'RAW MATERIALS'!$B$4:$I$206,2,FALSE)</f>
        <v>#N/A</v>
      </c>
      <c r="G640" s="100" t="e">
        <f t="shared" si="39"/>
        <v>#N/A</v>
      </c>
      <c r="H640" s="101" t="e">
        <f>'RAW MATERIALS'!#REF!</f>
        <v>#REF!</v>
      </c>
      <c r="I640" s="101" t="e">
        <f t="shared" si="40"/>
        <v>#N/A</v>
      </c>
      <c r="J640" s="137" t="e">
        <f>VLOOKUP(A640,'RAW MATERIALS'!$B$4:$I$206,3,FALSE)*B640</f>
        <v>#N/A</v>
      </c>
    </row>
    <row r="641" spans="1:10" hidden="1">
      <c r="A641" s="97">
        <f>'RAW MATERIALS'!B383</f>
        <v>0</v>
      </c>
      <c r="B641" s="98" t="e">
        <f t="shared" si="41"/>
        <v>#N/A</v>
      </c>
      <c r="C641" s="99">
        <f>SUMPRODUCT(('Materials bought'!$A$4:$A$4121='Buy list'!A641)*('Materials bought'!$B$4:$B$4121))-SUMPRODUCT(('Materials used'!$A$4:$A$4296='Buy list'!A641)*('Materials used'!$B$4:$B$4296))</f>
        <v>0</v>
      </c>
      <c r="D641" s="99">
        <f>SUMPRODUCT((Orders!$A$4:$A$3960='Buy list'!$A641)*(Orders!$D$4:$D$3960))</f>
        <v>0</v>
      </c>
      <c r="E641" s="99">
        <f t="shared" si="38"/>
        <v>0</v>
      </c>
      <c r="F641" s="100" t="e">
        <f>VLOOKUP(A641,'RAW MATERIALS'!$B$4:$I$206,2,FALSE)</f>
        <v>#N/A</v>
      </c>
      <c r="G641" s="100" t="e">
        <f t="shared" si="39"/>
        <v>#N/A</v>
      </c>
      <c r="H641" s="101" t="e">
        <f>'RAW MATERIALS'!#REF!</f>
        <v>#REF!</v>
      </c>
      <c r="I641" s="101" t="e">
        <f t="shared" si="40"/>
        <v>#N/A</v>
      </c>
      <c r="J641" s="137" t="e">
        <f>VLOOKUP(A641,'RAW MATERIALS'!$B$4:$I$206,3,FALSE)*B641</f>
        <v>#N/A</v>
      </c>
    </row>
    <row r="642" spans="1:10" hidden="1">
      <c r="A642" s="97">
        <f>'RAW MATERIALS'!B384</f>
        <v>0</v>
      </c>
      <c r="B642" s="98" t="e">
        <f t="shared" si="41"/>
        <v>#N/A</v>
      </c>
      <c r="C642" s="99">
        <f>SUMPRODUCT(('Materials bought'!$A$4:$A$4121='Buy list'!A642)*('Materials bought'!$B$4:$B$4121))-SUMPRODUCT(('Materials used'!$A$4:$A$4296='Buy list'!A642)*('Materials used'!$B$4:$B$4296))</f>
        <v>0</v>
      </c>
      <c r="D642" s="99">
        <f>SUMPRODUCT((Orders!$A$4:$A$3960='Buy list'!$A642)*(Orders!$D$4:$D$3960))</f>
        <v>0</v>
      </c>
      <c r="E642" s="99">
        <f t="shared" si="38"/>
        <v>0</v>
      </c>
      <c r="F642" s="100" t="e">
        <f>VLOOKUP(A642,'RAW MATERIALS'!$B$4:$I$206,2,FALSE)</f>
        <v>#N/A</v>
      </c>
      <c r="G642" s="100" t="e">
        <f t="shared" si="39"/>
        <v>#N/A</v>
      </c>
      <c r="H642" s="101" t="e">
        <f>'RAW MATERIALS'!#REF!</f>
        <v>#REF!</v>
      </c>
      <c r="I642" s="101" t="e">
        <f t="shared" si="40"/>
        <v>#N/A</v>
      </c>
      <c r="J642" s="137" t="e">
        <f>VLOOKUP(A642,'RAW MATERIALS'!$B$4:$I$206,3,FALSE)*B642</f>
        <v>#N/A</v>
      </c>
    </row>
    <row r="643" spans="1:10" hidden="1">
      <c r="A643" s="97">
        <f>'RAW MATERIALS'!B385</f>
        <v>0</v>
      </c>
      <c r="B643" s="98" t="e">
        <f t="shared" si="41"/>
        <v>#N/A</v>
      </c>
      <c r="C643" s="99">
        <f>SUMPRODUCT(('Materials bought'!$A$4:$A$4121='Buy list'!A643)*('Materials bought'!$B$4:$B$4121))-SUMPRODUCT(('Materials used'!$A$4:$A$4296='Buy list'!A643)*('Materials used'!$B$4:$B$4296))</f>
        <v>0</v>
      </c>
      <c r="D643" s="99">
        <f>SUMPRODUCT((Orders!$A$4:$A$3960='Buy list'!$A643)*(Orders!$D$4:$D$3960))</f>
        <v>0</v>
      </c>
      <c r="E643" s="99">
        <f t="shared" si="38"/>
        <v>0</v>
      </c>
      <c r="F643" s="100" t="e">
        <f>VLOOKUP(A643,'RAW MATERIALS'!$B$4:$I$206,2,FALSE)</f>
        <v>#N/A</v>
      </c>
      <c r="G643" s="100" t="e">
        <f t="shared" si="39"/>
        <v>#N/A</v>
      </c>
      <c r="H643" s="101" t="e">
        <f>'RAW MATERIALS'!#REF!</f>
        <v>#REF!</v>
      </c>
      <c r="I643" s="101" t="e">
        <f t="shared" si="40"/>
        <v>#N/A</v>
      </c>
      <c r="J643" s="137" t="e">
        <f>VLOOKUP(A643,'RAW MATERIALS'!$B$4:$I$206,3,FALSE)*B643</f>
        <v>#N/A</v>
      </c>
    </row>
    <row r="644" spans="1:10" hidden="1">
      <c r="A644" s="97">
        <f>'RAW MATERIALS'!B386</f>
        <v>0</v>
      </c>
      <c r="B644" s="98" t="e">
        <f t="shared" si="41"/>
        <v>#N/A</v>
      </c>
      <c r="C644" s="99">
        <f>SUMPRODUCT(('Materials bought'!$A$4:$A$4121='Buy list'!A644)*('Materials bought'!$B$4:$B$4121))-SUMPRODUCT(('Materials used'!$A$4:$A$4296='Buy list'!A644)*('Materials used'!$B$4:$B$4296))</f>
        <v>0</v>
      </c>
      <c r="D644" s="99">
        <f>SUMPRODUCT((Orders!$A$4:$A$3960='Buy list'!$A644)*(Orders!$D$4:$D$3960))</f>
        <v>0</v>
      </c>
      <c r="E644" s="99">
        <f t="shared" si="38"/>
        <v>0</v>
      </c>
      <c r="F644" s="100" t="e">
        <f>VLOOKUP(A644,'RAW MATERIALS'!$B$4:$I$206,2,FALSE)</f>
        <v>#N/A</v>
      </c>
      <c r="G644" s="100" t="e">
        <f t="shared" si="39"/>
        <v>#N/A</v>
      </c>
      <c r="H644" s="101" t="e">
        <f>'RAW MATERIALS'!#REF!</f>
        <v>#REF!</v>
      </c>
      <c r="I644" s="101" t="e">
        <f t="shared" si="40"/>
        <v>#N/A</v>
      </c>
      <c r="J644" s="137" t="e">
        <f>VLOOKUP(A644,'RAW MATERIALS'!$B$4:$I$206,3,FALSE)*B644</f>
        <v>#N/A</v>
      </c>
    </row>
    <row r="645" spans="1:10" hidden="1">
      <c r="A645" s="97">
        <f>'RAW MATERIALS'!B387</f>
        <v>0</v>
      </c>
      <c r="B645" s="98" t="e">
        <f t="shared" si="41"/>
        <v>#N/A</v>
      </c>
      <c r="C645" s="99">
        <f>SUMPRODUCT(('Materials bought'!$A$4:$A$4121='Buy list'!A645)*('Materials bought'!$B$4:$B$4121))-SUMPRODUCT(('Materials used'!$A$4:$A$4296='Buy list'!A645)*('Materials used'!$B$4:$B$4296))</f>
        <v>0</v>
      </c>
      <c r="D645" s="99">
        <f>SUMPRODUCT((Orders!$A$4:$A$3960='Buy list'!$A645)*(Orders!$D$4:$D$3960))</f>
        <v>0</v>
      </c>
      <c r="E645" s="99">
        <f t="shared" ref="E645:E708" si="42">IF(C645-D645&lt;0,D645-C645,0)</f>
        <v>0</v>
      </c>
      <c r="F645" s="100" t="e">
        <f>VLOOKUP(A645,'RAW MATERIALS'!$B$4:$I$206,2,FALSE)</f>
        <v>#N/A</v>
      </c>
      <c r="G645" s="100" t="e">
        <f t="shared" ref="G645:G708" si="43">IF(C645-D645&lt;=F645,2*F645,0)</f>
        <v>#N/A</v>
      </c>
      <c r="H645" s="101" t="e">
        <f>'RAW MATERIALS'!#REF!</f>
        <v>#REF!</v>
      </c>
      <c r="I645" s="101" t="e">
        <f t="shared" ref="I645:I708" si="44">IF(B645&gt;0,"yes","no")</f>
        <v>#N/A</v>
      </c>
      <c r="J645" s="137" t="e">
        <f>VLOOKUP(A645,'RAW MATERIALS'!$B$4:$I$206,3,FALSE)*B645</f>
        <v>#N/A</v>
      </c>
    </row>
    <row r="646" spans="1:10" hidden="1">
      <c r="A646" s="97">
        <f>'RAW MATERIALS'!B388</f>
        <v>0</v>
      </c>
      <c r="B646" s="98" t="e">
        <f t="shared" si="41"/>
        <v>#N/A</v>
      </c>
      <c r="C646" s="99">
        <f>SUMPRODUCT(('Materials bought'!$A$4:$A$4121='Buy list'!A646)*('Materials bought'!$B$4:$B$4121))-SUMPRODUCT(('Materials used'!$A$4:$A$4296='Buy list'!A646)*('Materials used'!$B$4:$B$4296))</f>
        <v>0</v>
      </c>
      <c r="D646" s="99">
        <f>SUMPRODUCT((Orders!$A$4:$A$3960='Buy list'!$A646)*(Orders!$D$4:$D$3960))</f>
        <v>0</v>
      </c>
      <c r="E646" s="99">
        <f t="shared" si="42"/>
        <v>0</v>
      </c>
      <c r="F646" s="100" t="e">
        <f>VLOOKUP(A646,'RAW MATERIALS'!$B$4:$I$206,2,FALSE)</f>
        <v>#N/A</v>
      </c>
      <c r="G646" s="100" t="e">
        <f t="shared" si="43"/>
        <v>#N/A</v>
      </c>
      <c r="H646" s="101" t="e">
        <f>'RAW MATERIALS'!#REF!</f>
        <v>#REF!</v>
      </c>
      <c r="I646" s="101" t="e">
        <f t="shared" si="44"/>
        <v>#N/A</v>
      </c>
      <c r="J646" s="137" t="e">
        <f>VLOOKUP(A646,'RAW MATERIALS'!$B$4:$I$206,3,FALSE)*B646</f>
        <v>#N/A</v>
      </c>
    </row>
    <row r="647" spans="1:10" hidden="1">
      <c r="A647" s="97">
        <f>'RAW MATERIALS'!B389</f>
        <v>0</v>
      </c>
      <c r="B647" s="98" t="e">
        <f t="shared" si="41"/>
        <v>#N/A</v>
      </c>
      <c r="C647" s="99">
        <f>SUMPRODUCT(('Materials bought'!$A$4:$A$4121='Buy list'!A647)*('Materials bought'!$B$4:$B$4121))-SUMPRODUCT(('Materials used'!$A$4:$A$4296='Buy list'!A647)*('Materials used'!$B$4:$B$4296))</f>
        <v>0</v>
      </c>
      <c r="D647" s="99">
        <f>SUMPRODUCT((Orders!$A$4:$A$3960='Buy list'!$A647)*(Orders!$D$4:$D$3960))</f>
        <v>0</v>
      </c>
      <c r="E647" s="99">
        <f t="shared" si="42"/>
        <v>0</v>
      </c>
      <c r="F647" s="100" t="e">
        <f>VLOOKUP(A647,'RAW MATERIALS'!$B$4:$I$206,2,FALSE)</f>
        <v>#N/A</v>
      </c>
      <c r="G647" s="100" t="e">
        <f t="shared" si="43"/>
        <v>#N/A</v>
      </c>
      <c r="H647" s="101" t="e">
        <f>'RAW MATERIALS'!#REF!</f>
        <v>#REF!</v>
      </c>
      <c r="I647" s="101" t="e">
        <f t="shared" si="44"/>
        <v>#N/A</v>
      </c>
      <c r="J647" s="137" t="e">
        <f>VLOOKUP(A647,'RAW MATERIALS'!$B$4:$I$206,3,FALSE)*B647</f>
        <v>#N/A</v>
      </c>
    </row>
    <row r="648" spans="1:10" hidden="1">
      <c r="A648" s="97">
        <f>'RAW MATERIALS'!B390</f>
        <v>0</v>
      </c>
      <c r="B648" s="98" t="e">
        <f t="shared" si="41"/>
        <v>#N/A</v>
      </c>
      <c r="C648" s="99">
        <f>SUMPRODUCT(('Materials bought'!$A$4:$A$4121='Buy list'!A648)*('Materials bought'!$B$4:$B$4121))-SUMPRODUCT(('Materials used'!$A$4:$A$4296='Buy list'!A648)*('Materials used'!$B$4:$B$4296))</f>
        <v>0</v>
      </c>
      <c r="D648" s="99">
        <f>SUMPRODUCT((Orders!$A$4:$A$3960='Buy list'!$A648)*(Orders!$D$4:$D$3960))</f>
        <v>0</v>
      </c>
      <c r="E648" s="99">
        <f t="shared" si="42"/>
        <v>0</v>
      </c>
      <c r="F648" s="100" t="e">
        <f>VLOOKUP(A648,'RAW MATERIALS'!$B$4:$I$206,2,FALSE)</f>
        <v>#N/A</v>
      </c>
      <c r="G648" s="100" t="e">
        <f t="shared" si="43"/>
        <v>#N/A</v>
      </c>
      <c r="H648" s="101" t="e">
        <f>'RAW MATERIALS'!#REF!</f>
        <v>#REF!</v>
      </c>
      <c r="I648" s="101" t="e">
        <f t="shared" si="44"/>
        <v>#N/A</v>
      </c>
      <c r="J648" s="137" t="e">
        <f>VLOOKUP(A648,'RAW MATERIALS'!$B$4:$I$206,3,FALSE)*B648</f>
        <v>#N/A</v>
      </c>
    </row>
    <row r="649" spans="1:10" hidden="1">
      <c r="A649" s="97">
        <f>'RAW MATERIALS'!B391</f>
        <v>0</v>
      </c>
      <c r="B649" s="98" t="e">
        <f t="shared" si="41"/>
        <v>#N/A</v>
      </c>
      <c r="C649" s="99">
        <f>SUMPRODUCT(('Materials bought'!$A$4:$A$4121='Buy list'!A649)*('Materials bought'!$B$4:$B$4121))-SUMPRODUCT(('Materials used'!$A$4:$A$4296='Buy list'!A649)*('Materials used'!$B$4:$B$4296))</f>
        <v>0</v>
      </c>
      <c r="D649" s="99">
        <f>SUMPRODUCT((Orders!$A$4:$A$3960='Buy list'!$A649)*(Orders!$D$4:$D$3960))</f>
        <v>0</v>
      </c>
      <c r="E649" s="99">
        <f t="shared" si="42"/>
        <v>0</v>
      </c>
      <c r="F649" s="100" t="e">
        <f>VLOOKUP(A649,'RAW MATERIALS'!$B$4:$I$206,2,FALSE)</f>
        <v>#N/A</v>
      </c>
      <c r="G649" s="100" t="e">
        <f t="shared" si="43"/>
        <v>#N/A</v>
      </c>
      <c r="H649" s="101" t="e">
        <f>'RAW MATERIALS'!#REF!</f>
        <v>#REF!</v>
      </c>
      <c r="I649" s="101" t="e">
        <f t="shared" si="44"/>
        <v>#N/A</v>
      </c>
      <c r="J649" s="137" t="e">
        <f>VLOOKUP(A649,'RAW MATERIALS'!$B$4:$I$206,3,FALSE)*B649</f>
        <v>#N/A</v>
      </c>
    </row>
    <row r="650" spans="1:10" hidden="1">
      <c r="A650" s="97">
        <f>'RAW MATERIALS'!B392</f>
        <v>0</v>
      </c>
      <c r="B650" s="98" t="e">
        <f t="shared" si="41"/>
        <v>#N/A</v>
      </c>
      <c r="C650" s="99">
        <f>SUMPRODUCT(('Materials bought'!$A$4:$A$4121='Buy list'!A650)*('Materials bought'!$B$4:$B$4121))-SUMPRODUCT(('Materials used'!$A$4:$A$4296='Buy list'!A650)*('Materials used'!$B$4:$B$4296))</f>
        <v>0</v>
      </c>
      <c r="D650" s="99">
        <f>SUMPRODUCT((Orders!$A$4:$A$3960='Buy list'!$A650)*(Orders!$D$4:$D$3960))</f>
        <v>0</v>
      </c>
      <c r="E650" s="99">
        <f t="shared" si="42"/>
        <v>0</v>
      </c>
      <c r="F650" s="100" t="e">
        <f>VLOOKUP(A650,'RAW MATERIALS'!$B$4:$I$206,2,FALSE)</f>
        <v>#N/A</v>
      </c>
      <c r="G650" s="100" t="e">
        <f t="shared" si="43"/>
        <v>#N/A</v>
      </c>
      <c r="H650" s="101" t="e">
        <f>'RAW MATERIALS'!#REF!</f>
        <v>#REF!</v>
      </c>
      <c r="I650" s="101" t="e">
        <f t="shared" si="44"/>
        <v>#N/A</v>
      </c>
      <c r="J650" s="137" t="e">
        <f>VLOOKUP(A650,'RAW MATERIALS'!$B$4:$I$206,3,FALSE)*B650</f>
        <v>#N/A</v>
      </c>
    </row>
    <row r="651" spans="1:10" hidden="1">
      <c r="A651" s="97">
        <f>'RAW MATERIALS'!B393</f>
        <v>0</v>
      </c>
      <c r="B651" s="98" t="e">
        <f t="shared" si="41"/>
        <v>#N/A</v>
      </c>
      <c r="C651" s="99">
        <f>SUMPRODUCT(('Materials bought'!$A$4:$A$4121='Buy list'!A651)*('Materials bought'!$B$4:$B$4121))-SUMPRODUCT(('Materials used'!$A$4:$A$4296='Buy list'!A651)*('Materials used'!$B$4:$B$4296))</f>
        <v>0</v>
      </c>
      <c r="D651" s="99">
        <f>SUMPRODUCT((Orders!$A$4:$A$3960='Buy list'!$A651)*(Orders!$D$4:$D$3960))</f>
        <v>0</v>
      </c>
      <c r="E651" s="99">
        <f t="shared" si="42"/>
        <v>0</v>
      </c>
      <c r="F651" s="100" t="e">
        <f>VLOOKUP(A651,'RAW MATERIALS'!$B$4:$I$206,2,FALSE)</f>
        <v>#N/A</v>
      </c>
      <c r="G651" s="100" t="e">
        <f t="shared" si="43"/>
        <v>#N/A</v>
      </c>
      <c r="H651" s="101" t="e">
        <f>'RAW MATERIALS'!#REF!</f>
        <v>#REF!</v>
      </c>
      <c r="I651" s="101" t="e">
        <f t="shared" si="44"/>
        <v>#N/A</v>
      </c>
      <c r="J651" s="137" t="e">
        <f>VLOOKUP(A651,'RAW MATERIALS'!$B$4:$I$206,3,FALSE)*B651</f>
        <v>#N/A</v>
      </c>
    </row>
    <row r="652" spans="1:10" hidden="1">
      <c r="A652" s="97">
        <f>'RAW MATERIALS'!B394</f>
        <v>0</v>
      </c>
      <c r="B652" s="98" t="e">
        <f t="shared" si="41"/>
        <v>#N/A</v>
      </c>
      <c r="C652" s="99">
        <f>SUMPRODUCT(('Materials bought'!$A$4:$A$4121='Buy list'!A652)*('Materials bought'!$B$4:$B$4121))-SUMPRODUCT(('Materials used'!$A$4:$A$4296='Buy list'!A652)*('Materials used'!$B$4:$B$4296))</f>
        <v>0</v>
      </c>
      <c r="D652" s="99">
        <f>SUMPRODUCT((Orders!$A$4:$A$3960='Buy list'!$A652)*(Orders!$D$4:$D$3960))</f>
        <v>0</v>
      </c>
      <c r="E652" s="99">
        <f t="shared" si="42"/>
        <v>0</v>
      </c>
      <c r="F652" s="100" t="e">
        <f>VLOOKUP(A652,'RAW MATERIALS'!$B$4:$I$206,2,FALSE)</f>
        <v>#N/A</v>
      </c>
      <c r="G652" s="100" t="e">
        <f t="shared" si="43"/>
        <v>#N/A</v>
      </c>
      <c r="H652" s="101" t="e">
        <f>'RAW MATERIALS'!#REF!</f>
        <v>#REF!</v>
      </c>
      <c r="I652" s="101" t="e">
        <f t="shared" si="44"/>
        <v>#N/A</v>
      </c>
      <c r="J652" s="137" t="e">
        <f>VLOOKUP(A652,'RAW MATERIALS'!$B$4:$I$206,3,FALSE)*B652</f>
        <v>#N/A</v>
      </c>
    </row>
    <row r="653" spans="1:10" hidden="1">
      <c r="A653" s="97">
        <f>'RAW MATERIALS'!B395</f>
        <v>0</v>
      </c>
      <c r="B653" s="98" t="e">
        <f t="shared" si="41"/>
        <v>#N/A</v>
      </c>
      <c r="C653" s="99">
        <f>SUMPRODUCT(('Materials bought'!$A$4:$A$4121='Buy list'!A653)*('Materials bought'!$B$4:$B$4121))-SUMPRODUCT(('Materials used'!$A$4:$A$4296='Buy list'!A653)*('Materials used'!$B$4:$B$4296))</f>
        <v>0</v>
      </c>
      <c r="D653" s="99">
        <f>SUMPRODUCT((Orders!$A$4:$A$3960='Buy list'!$A653)*(Orders!$D$4:$D$3960))</f>
        <v>0</v>
      </c>
      <c r="E653" s="99">
        <f t="shared" si="42"/>
        <v>0</v>
      </c>
      <c r="F653" s="100" t="e">
        <f>VLOOKUP(A653,'RAW MATERIALS'!$B$4:$I$206,2,FALSE)</f>
        <v>#N/A</v>
      </c>
      <c r="G653" s="100" t="e">
        <f t="shared" si="43"/>
        <v>#N/A</v>
      </c>
      <c r="H653" s="101" t="e">
        <f>'RAW MATERIALS'!#REF!</f>
        <v>#REF!</v>
      </c>
      <c r="I653" s="101" t="e">
        <f t="shared" si="44"/>
        <v>#N/A</v>
      </c>
      <c r="J653" s="137" t="e">
        <f>VLOOKUP(A653,'RAW MATERIALS'!$B$4:$I$206,3,FALSE)*B653</f>
        <v>#N/A</v>
      </c>
    </row>
    <row r="654" spans="1:10" hidden="1">
      <c r="A654" s="97">
        <f>'RAW MATERIALS'!B396</f>
        <v>0</v>
      </c>
      <c r="B654" s="98" t="e">
        <f t="shared" si="41"/>
        <v>#N/A</v>
      </c>
      <c r="C654" s="99">
        <f>SUMPRODUCT(('Materials bought'!$A$4:$A$4121='Buy list'!A654)*('Materials bought'!$B$4:$B$4121))-SUMPRODUCT(('Materials used'!$A$4:$A$4296='Buy list'!A654)*('Materials used'!$B$4:$B$4296))</f>
        <v>0</v>
      </c>
      <c r="D654" s="99">
        <f>SUMPRODUCT((Orders!$A$4:$A$3960='Buy list'!$A654)*(Orders!$D$4:$D$3960))</f>
        <v>0</v>
      </c>
      <c r="E654" s="99">
        <f t="shared" si="42"/>
        <v>0</v>
      </c>
      <c r="F654" s="100" t="e">
        <f>VLOOKUP(A654,'RAW MATERIALS'!$B$4:$I$206,2,FALSE)</f>
        <v>#N/A</v>
      </c>
      <c r="G654" s="100" t="e">
        <f t="shared" si="43"/>
        <v>#N/A</v>
      </c>
      <c r="H654" s="101" t="e">
        <f>'RAW MATERIALS'!#REF!</f>
        <v>#REF!</v>
      </c>
      <c r="I654" s="101" t="e">
        <f t="shared" si="44"/>
        <v>#N/A</v>
      </c>
      <c r="J654" s="137" t="e">
        <f>VLOOKUP(A654,'RAW MATERIALS'!$B$4:$I$206,3,FALSE)*B654</f>
        <v>#N/A</v>
      </c>
    </row>
    <row r="655" spans="1:10" hidden="1">
      <c r="A655" s="97">
        <f>'RAW MATERIALS'!B397</f>
        <v>0</v>
      </c>
      <c r="B655" s="98" t="e">
        <f t="shared" si="41"/>
        <v>#N/A</v>
      </c>
      <c r="C655" s="99">
        <f>SUMPRODUCT(('Materials bought'!$A$4:$A$4121='Buy list'!A655)*('Materials bought'!$B$4:$B$4121))-SUMPRODUCT(('Materials used'!$A$4:$A$4296='Buy list'!A655)*('Materials used'!$B$4:$B$4296))</f>
        <v>0</v>
      </c>
      <c r="D655" s="99">
        <f>SUMPRODUCT((Orders!$A$4:$A$3960='Buy list'!$A655)*(Orders!$D$4:$D$3960))</f>
        <v>0</v>
      </c>
      <c r="E655" s="99">
        <f t="shared" si="42"/>
        <v>0</v>
      </c>
      <c r="F655" s="100" t="e">
        <f>VLOOKUP(A655,'RAW MATERIALS'!$B$4:$I$206,2,FALSE)</f>
        <v>#N/A</v>
      </c>
      <c r="G655" s="100" t="e">
        <f t="shared" si="43"/>
        <v>#N/A</v>
      </c>
      <c r="H655" s="101" t="e">
        <f>'RAW MATERIALS'!#REF!</f>
        <v>#REF!</v>
      </c>
      <c r="I655" s="101" t="e">
        <f t="shared" si="44"/>
        <v>#N/A</v>
      </c>
      <c r="J655" s="137" t="e">
        <f>VLOOKUP(A655,'RAW MATERIALS'!$B$4:$I$206,3,FALSE)*B655</f>
        <v>#N/A</v>
      </c>
    </row>
    <row r="656" spans="1:10" hidden="1">
      <c r="A656" s="97">
        <f>'RAW MATERIALS'!B398</f>
        <v>0</v>
      </c>
      <c r="B656" s="98" t="e">
        <f t="shared" si="41"/>
        <v>#N/A</v>
      </c>
      <c r="C656" s="99">
        <f>SUMPRODUCT(('Materials bought'!$A$4:$A$4121='Buy list'!A656)*('Materials bought'!$B$4:$B$4121))-SUMPRODUCT(('Materials used'!$A$4:$A$4296='Buy list'!A656)*('Materials used'!$B$4:$B$4296))</f>
        <v>0</v>
      </c>
      <c r="D656" s="99">
        <f>SUMPRODUCT((Orders!$A$4:$A$3960='Buy list'!$A656)*(Orders!$D$4:$D$3960))</f>
        <v>0</v>
      </c>
      <c r="E656" s="99">
        <f t="shared" si="42"/>
        <v>0</v>
      </c>
      <c r="F656" s="100" t="e">
        <f>VLOOKUP(A656,'RAW MATERIALS'!$B$4:$I$206,2,FALSE)</f>
        <v>#N/A</v>
      </c>
      <c r="G656" s="100" t="e">
        <f t="shared" si="43"/>
        <v>#N/A</v>
      </c>
      <c r="H656" s="101" t="e">
        <f>'RAW MATERIALS'!#REF!</f>
        <v>#REF!</v>
      </c>
      <c r="I656" s="101" t="e">
        <f t="shared" si="44"/>
        <v>#N/A</v>
      </c>
      <c r="J656" s="137" t="e">
        <f>VLOOKUP(A656,'RAW MATERIALS'!$B$4:$I$206,3,FALSE)*B656</f>
        <v>#N/A</v>
      </c>
    </row>
    <row r="657" spans="1:10" hidden="1">
      <c r="A657" s="97">
        <f>'RAW MATERIALS'!B399</f>
        <v>0</v>
      </c>
      <c r="B657" s="98" t="e">
        <f t="shared" si="41"/>
        <v>#N/A</v>
      </c>
      <c r="C657" s="99">
        <f>SUMPRODUCT(('Materials bought'!$A$4:$A$4121='Buy list'!A657)*('Materials bought'!$B$4:$B$4121))-SUMPRODUCT(('Materials used'!$A$4:$A$4296='Buy list'!A657)*('Materials used'!$B$4:$B$4296))</f>
        <v>0</v>
      </c>
      <c r="D657" s="99">
        <f>SUMPRODUCT((Orders!$A$4:$A$3960='Buy list'!$A657)*(Orders!$D$4:$D$3960))</f>
        <v>0</v>
      </c>
      <c r="E657" s="99">
        <f t="shared" si="42"/>
        <v>0</v>
      </c>
      <c r="F657" s="100" t="e">
        <f>VLOOKUP(A657,'RAW MATERIALS'!$B$4:$I$206,2,FALSE)</f>
        <v>#N/A</v>
      </c>
      <c r="G657" s="100" t="e">
        <f t="shared" si="43"/>
        <v>#N/A</v>
      </c>
      <c r="H657" s="101" t="e">
        <f>'RAW MATERIALS'!#REF!</f>
        <v>#REF!</v>
      </c>
      <c r="I657" s="101" t="e">
        <f t="shared" si="44"/>
        <v>#N/A</v>
      </c>
      <c r="J657" s="137" t="e">
        <f>VLOOKUP(A657,'RAW MATERIALS'!$B$4:$I$206,3,FALSE)*B657</f>
        <v>#N/A</v>
      </c>
    </row>
    <row r="658" spans="1:10" hidden="1">
      <c r="A658" s="97">
        <f>'RAW MATERIALS'!B400</f>
        <v>0</v>
      </c>
      <c r="B658" s="98" t="e">
        <f t="shared" si="41"/>
        <v>#N/A</v>
      </c>
      <c r="C658" s="99">
        <f>SUMPRODUCT(('Materials bought'!$A$4:$A$4121='Buy list'!A658)*('Materials bought'!$B$4:$B$4121))-SUMPRODUCT(('Materials used'!$A$4:$A$4296='Buy list'!A658)*('Materials used'!$B$4:$B$4296))</f>
        <v>0</v>
      </c>
      <c r="D658" s="99">
        <f>SUMPRODUCT((Orders!$A$4:$A$3960='Buy list'!$A658)*(Orders!$D$4:$D$3960))</f>
        <v>0</v>
      </c>
      <c r="E658" s="99">
        <f t="shared" si="42"/>
        <v>0</v>
      </c>
      <c r="F658" s="100" t="e">
        <f>VLOOKUP(A658,'RAW MATERIALS'!$B$4:$I$206,2,FALSE)</f>
        <v>#N/A</v>
      </c>
      <c r="G658" s="100" t="e">
        <f t="shared" si="43"/>
        <v>#N/A</v>
      </c>
      <c r="H658" s="101" t="e">
        <f>'RAW MATERIALS'!#REF!</f>
        <v>#REF!</v>
      </c>
      <c r="I658" s="101" t="e">
        <f t="shared" si="44"/>
        <v>#N/A</v>
      </c>
      <c r="J658" s="137" t="e">
        <f>VLOOKUP(A658,'RAW MATERIALS'!$B$4:$I$206,3,FALSE)*B658</f>
        <v>#N/A</v>
      </c>
    </row>
    <row r="659" spans="1:10" hidden="1">
      <c r="A659" s="97">
        <f>'RAW MATERIALS'!B401</f>
        <v>0</v>
      </c>
      <c r="B659" s="98" t="e">
        <f t="shared" si="41"/>
        <v>#N/A</v>
      </c>
      <c r="C659" s="99">
        <f>SUMPRODUCT(('Materials bought'!$A$4:$A$4121='Buy list'!A659)*('Materials bought'!$B$4:$B$4121))-SUMPRODUCT(('Materials used'!$A$4:$A$4296='Buy list'!A659)*('Materials used'!$B$4:$B$4296))</f>
        <v>0</v>
      </c>
      <c r="D659" s="99">
        <f>SUMPRODUCT((Orders!$A$4:$A$3960='Buy list'!$A659)*(Orders!$D$4:$D$3960))</f>
        <v>0</v>
      </c>
      <c r="E659" s="99">
        <f t="shared" si="42"/>
        <v>0</v>
      </c>
      <c r="F659" s="100" t="e">
        <f>VLOOKUP(A659,'RAW MATERIALS'!$B$4:$I$206,2,FALSE)</f>
        <v>#N/A</v>
      </c>
      <c r="G659" s="100" t="e">
        <f t="shared" si="43"/>
        <v>#N/A</v>
      </c>
      <c r="H659" s="101" t="e">
        <f>'RAW MATERIALS'!#REF!</f>
        <v>#REF!</v>
      </c>
      <c r="I659" s="101" t="e">
        <f t="shared" si="44"/>
        <v>#N/A</v>
      </c>
      <c r="J659" s="137" t="e">
        <f>VLOOKUP(A659,'RAW MATERIALS'!$B$4:$I$206,3,FALSE)*B659</f>
        <v>#N/A</v>
      </c>
    </row>
    <row r="660" spans="1:10" hidden="1">
      <c r="A660" s="97">
        <f>'RAW MATERIALS'!B402</f>
        <v>0</v>
      </c>
      <c r="B660" s="98" t="e">
        <f t="shared" si="41"/>
        <v>#N/A</v>
      </c>
      <c r="C660" s="99">
        <f>SUMPRODUCT(('Materials bought'!$A$4:$A$4121='Buy list'!A660)*('Materials bought'!$B$4:$B$4121))-SUMPRODUCT(('Materials used'!$A$4:$A$4296='Buy list'!A660)*('Materials used'!$B$4:$B$4296))</f>
        <v>0</v>
      </c>
      <c r="D660" s="99">
        <f>SUMPRODUCT((Orders!$A$4:$A$3960='Buy list'!$A660)*(Orders!$D$4:$D$3960))</f>
        <v>0</v>
      </c>
      <c r="E660" s="99">
        <f t="shared" si="42"/>
        <v>0</v>
      </c>
      <c r="F660" s="100" t="e">
        <f>VLOOKUP(A660,'RAW MATERIALS'!$B$4:$I$206,2,FALSE)</f>
        <v>#N/A</v>
      </c>
      <c r="G660" s="100" t="e">
        <f t="shared" si="43"/>
        <v>#N/A</v>
      </c>
      <c r="H660" s="101" t="e">
        <f>'RAW MATERIALS'!#REF!</f>
        <v>#REF!</v>
      </c>
      <c r="I660" s="101" t="e">
        <f t="shared" si="44"/>
        <v>#N/A</v>
      </c>
      <c r="J660" s="137" t="e">
        <f>VLOOKUP(A660,'RAW MATERIALS'!$B$4:$I$206,3,FALSE)*B660</f>
        <v>#N/A</v>
      </c>
    </row>
    <row r="661" spans="1:10" hidden="1">
      <c r="A661" s="97">
        <f>'RAW MATERIALS'!B403</f>
        <v>0</v>
      </c>
      <c r="B661" s="98" t="e">
        <f t="shared" si="41"/>
        <v>#N/A</v>
      </c>
      <c r="C661" s="99">
        <f>SUMPRODUCT(('Materials bought'!$A$4:$A$4121='Buy list'!A661)*('Materials bought'!$B$4:$B$4121))-SUMPRODUCT(('Materials used'!$A$4:$A$4296='Buy list'!A661)*('Materials used'!$B$4:$B$4296))</f>
        <v>0</v>
      </c>
      <c r="D661" s="99">
        <f>SUMPRODUCT((Orders!$A$4:$A$3960='Buy list'!$A661)*(Orders!$D$4:$D$3960))</f>
        <v>0</v>
      </c>
      <c r="E661" s="99">
        <f t="shared" si="42"/>
        <v>0</v>
      </c>
      <c r="F661" s="100" t="e">
        <f>VLOOKUP(A661,'RAW MATERIALS'!$B$4:$I$206,2,FALSE)</f>
        <v>#N/A</v>
      </c>
      <c r="G661" s="100" t="e">
        <f t="shared" si="43"/>
        <v>#N/A</v>
      </c>
      <c r="H661" s="101" t="e">
        <f>'RAW MATERIALS'!#REF!</f>
        <v>#REF!</v>
      </c>
      <c r="I661" s="101" t="e">
        <f t="shared" si="44"/>
        <v>#N/A</v>
      </c>
      <c r="J661" s="137" t="e">
        <f>VLOOKUP(A661,'RAW MATERIALS'!$B$4:$I$206,3,FALSE)*B661</f>
        <v>#N/A</v>
      </c>
    </row>
    <row r="662" spans="1:10" hidden="1">
      <c r="A662" s="97">
        <f>'RAW MATERIALS'!B404</f>
        <v>0</v>
      </c>
      <c r="B662" s="98" t="e">
        <f t="shared" si="41"/>
        <v>#N/A</v>
      </c>
      <c r="C662" s="99">
        <f>SUMPRODUCT(('Materials bought'!$A$4:$A$4121='Buy list'!A662)*('Materials bought'!$B$4:$B$4121))-SUMPRODUCT(('Materials used'!$A$4:$A$4296='Buy list'!A662)*('Materials used'!$B$4:$B$4296))</f>
        <v>0</v>
      </c>
      <c r="D662" s="99">
        <f>SUMPRODUCT((Orders!$A$4:$A$3960='Buy list'!$A662)*(Orders!$D$4:$D$3960))</f>
        <v>0</v>
      </c>
      <c r="E662" s="99">
        <f t="shared" si="42"/>
        <v>0</v>
      </c>
      <c r="F662" s="100" t="e">
        <f>VLOOKUP(A662,'RAW MATERIALS'!$B$4:$I$206,2,FALSE)</f>
        <v>#N/A</v>
      </c>
      <c r="G662" s="100" t="e">
        <f t="shared" si="43"/>
        <v>#N/A</v>
      </c>
      <c r="H662" s="101" t="e">
        <f>'RAW MATERIALS'!#REF!</f>
        <v>#REF!</v>
      </c>
      <c r="I662" s="101" t="e">
        <f t="shared" si="44"/>
        <v>#N/A</v>
      </c>
      <c r="J662" s="137" t="e">
        <f>VLOOKUP(A662,'RAW MATERIALS'!$B$4:$I$206,3,FALSE)*B662</f>
        <v>#N/A</v>
      </c>
    </row>
    <row r="663" spans="1:10" hidden="1">
      <c r="A663" s="97">
        <f>'RAW MATERIALS'!B405</f>
        <v>0</v>
      </c>
      <c r="B663" s="98" t="e">
        <f t="shared" si="41"/>
        <v>#N/A</v>
      </c>
      <c r="C663" s="99">
        <f>SUMPRODUCT(('Materials bought'!$A$4:$A$4121='Buy list'!A663)*('Materials bought'!$B$4:$B$4121))-SUMPRODUCT(('Materials used'!$A$4:$A$4296='Buy list'!A663)*('Materials used'!$B$4:$B$4296))</f>
        <v>0</v>
      </c>
      <c r="D663" s="99">
        <f>SUMPRODUCT((Orders!$A$4:$A$3960='Buy list'!$A663)*(Orders!$D$4:$D$3960))</f>
        <v>0</v>
      </c>
      <c r="E663" s="99">
        <f t="shared" si="42"/>
        <v>0</v>
      </c>
      <c r="F663" s="100" t="e">
        <f>VLOOKUP(A663,'RAW MATERIALS'!$B$4:$I$206,2,FALSE)</f>
        <v>#N/A</v>
      </c>
      <c r="G663" s="100" t="e">
        <f t="shared" si="43"/>
        <v>#N/A</v>
      </c>
      <c r="H663" s="101" t="e">
        <f>'RAW MATERIALS'!#REF!</f>
        <v>#REF!</v>
      </c>
      <c r="I663" s="101" t="e">
        <f t="shared" si="44"/>
        <v>#N/A</v>
      </c>
      <c r="J663" s="137" t="e">
        <f>VLOOKUP(A663,'RAW MATERIALS'!$B$4:$I$206,3,FALSE)*B663</f>
        <v>#N/A</v>
      </c>
    </row>
    <row r="664" spans="1:10" hidden="1">
      <c r="A664" s="97">
        <f>'RAW MATERIALS'!B406</f>
        <v>0</v>
      </c>
      <c r="B664" s="98" t="e">
        <f t="shared" si="41"/>
        <v>#N/A</v>
      </c>
      <c r="C664" s="99">
        <f>SUMPRODUCT(('Materials bought'!$A$4:$A$4121='Buy list'!A664)*('Materials bought'!$B$4:$B$4121))-SUMPRODUCT(('Materials used'!$A$4:$A$4296='Buy list'!A664)*('Materials used'!$B$4:$B$4296))</f>
        <v>0</v>
      </c>
      <c r="D664" s="99">
        <f>SUMPRODUCT((Orders!$A$4:$A$3960='Buy list'!$A664)*(Orders!$D$4:$D$3960))</f>
        <v>0</v>
      </c>
      <c r="E664" s="99">
        <f t="shared" si="42"/>
        <v>0</v>
      </c>
      <c r="F664" s="100" t="e">
        <f>VLOOKUP(A664,'RAW MATERIALS'!$B$4:$I$206,2,FALSE)</f>
        <v>#N/A</v>
      </c>
      <c r="G664" s="100" t="e">
        <f t="shared" si="43"/>
        <v>#N/A</v>
      </c>
      <c r="H664" s="101" t="e">
        <f>'RAW MATERIALS'!#REF!</f>
        <v>#REF!</v>
      </c>
      <c r="I664" s="101" t="e">
        <f t="shared" si="44"/>
        <v>#N/A</v>
      </c>
      <c r="J664" s="137" t="e">
        <f>VLOOKUP(A664,'RAW MATERIALS'!$B$4:$I$206,3,FALSE)*B664</f>
        <v>#N/A</v>
      </c>
    </row>
    <row r="665" spans="1:10" hidden="1">
      <c r="A665" s="97">
        <f>'RAW MATERIALS'!B407</f>
        <v>0</v>
      </c>
      <c r="B665" s="98" t="e">
        <f t="shared" si="41"/>
        <v>#N/A</v>
      </c>
      <c r="C665" s="99">
        <f>SUMPRODUCT(('Materials bought'!$A$4:$A$4121='Buy list'!A665)*('Materials bought'!$B$4:$B$4121))-SUMPRODUCT(('Materials used'!$A$4:$A$4296='Buy list'!A665)*('Materials used'!$B$4:$B$4296))</f>
        <v>0</v>
      </c>
      <c r="D665" s="99">
        <f>SUMPRODUCT((Orders!$A$4:$A$3960='Buy list'!$A665)*(Orders!$D$4:$D$3960))</f>
        <v>0</v>
      </c>
      <c r="E665" s="99">
        <f t="shared" si="42"/>
        <v>0</v>
      </c>
      <c r="F665" s="100" t="e">
        <f>VLOOKUP(A665,'RAW MATERIALS'!$B$4:$I$206,2,FALSE)</f>
        <v>#N/A</v>
      </c>
      <c r="G665" s="100" t="e">
        <f t="shared" si="43"/>
        <v>#N/A</v>
      </c>
      <c r="H665" s="101" t="e">
        <f>'RAW MATERIALS'!#REF!</f>
        <v>#REF!</v>
      </c>
      <c r="I665" s="101" t="e">
        <f t="shared" si="44"/>
        <v>#N/A</v>
      </c>
      <c r="J665" s="137" t="e">
        <f>VLOOKUP(A665,'RAW MATERIALS'!$B$4:$I$206,3,FALSE)*B665</f>
        <v>#N/A</v>
      </c>
    </row>
    <row r="666" spans="1:10" hidden="1">
      <c r="A666" s="97">
        <f>'RAW MATERIALS'!B408</f>
        <v>0</v>
      </c>
      <c r="B666" s="98" t="e">
        <f t="shared" si="41"/>
        <v>#N/A</v>
      </c>
      <c r="C666" s="99">
        <f>SUMPRODUCT(('Materials bought'!$A$4:$A$4121='Buy list'!A666)*('Materials bought'!$B$4:$B$4121))-SUMPRODUCT(('Materials used'!$A$4:$A$4296='Buy list'!A666)*('Materials used'!$B$4:$B$4296))</f>
        <v>0</v>
      </c>
      <c r="D666" s="99">
        <f>SUMPRODUCT((Orders!$A$4:$A$3960='Buy list'!$A666)*(Orders!$D$4:$D$3960))</f>
        <v>0</v>
      </c>
      <c r="E666" s="99">
        <f t="shared" si="42"/>
        <v>0</v>
      </c>
      <c r="F666" s="100" t="e">
        <f>VLOOKUP(A666,'RAW MATERIALS'!$B$4:$I$206,2,FALSE)</f>
        <v>#N/A</v>
      </c>
      <c r="G666" s="100" t="e">
        <f t="shared" si="43"/>
        <v>#N/A</v>
      </c>
      <c r="H666" s="101" t="e">
        <f>'RAW MATERIALS'!#REF!</f>
        <v>#REF!</v>
      </c>
      <c r="I666" s="101" t="e">
        <f t="shared" si="44"/>
        <v>#N/A</v>
      </c>
      <c r="J666" s="137" t="e">
        <f>VLOOKUP(A666,'RAW MATERIALS'!$B$4:$I$206,3,FALSE)*B666</f>
        <v>#N/A</v>
      </c>
    </row>
    <row r="667" spans="1:10" hidden="1">
      <c r="A667" s="97">
        <f>'RAW MATERIALS'!B409</f>
        <v>0</v>
      </c>
      <c r="B667" s="98" t="e">
        <f t="shared" si="41"/>
        <v>#N/A</v>
      </c>
      <c r="C667" s="99">
        <f>SUMPRODUCT(('Materials bought'!$A$4:$A$4121='Buy list'!A667)*('Materials bought'!$B$4:$B$4121))-SUMPRODUCT(('Materials used'!$A$4:$A$4296='Buy list'!A667)*('Materials used'!$B$4:$B$4296))</f>
        <v>0</v>
      </c>
      <c r="D667" s="99">
        <f>SUMPRODUCT((Orders!$A$4:$A$3960='Buy list'!$A667)*(Orders!$D$4:$D$3960))</f>
        <v>0</v>
      </c>
      <c r="E667" s="99">
        <f t="shared" si="42"/>
        <v>0</v>
      </c>
      <c r="F667" s="100" t="e">
        <f>VLOOKUP(A667,'RAW MATERIALS'!$B$4:$I$206,2,FALSE)</f>
        <v>#N/A</v>
      </c>
      <c r="G667" s="100" t="e">
        <f t="shared" si="43"/>
        <v>#N/A</v>
      </c>
      <c r="H667" s="101" t="e">
        <f>'RAW MATERIALS'!#REF!</f>
        <v>#REF!</v>
      </c>
      <c r="I667" s="101" t="e">
        <f t="shared" si="44"/>
        <v>#N/A</v>
      </c>
      <c r="J667" s="137" t="e">
        <f>VLOOKUP(A667,'RAW MATERIALS'!$B$4:$I$206,3,FALSE)*B667</f>
        <v>#N/A</v>
      </c>
    </row>
    <row r="668" spans="1:10" hidden="1">
      <c r="A668" s="97">
        <f>'RAW MATERIALS'!B410</f>
        <v>0</v>
      </c>
      <c r="B668" s="98" t="e">
        <f t="shared" si="41"/>
        <v>#N/A</v>
      </c>
      <c r="C668" s="99">
        <f>SUMPRODUCT(('Materials bought'!$A$4:$A$4121='Buy list'!A668)*('Materials bought'!$B$4:$B$4121))-SUMPRODUCT(('Materials used'!$A$4:$A$4296='Buy list'!A668)*('Materials used'!$B$4:$B$4296))</f>
        <v>0</v>
      </c>
      <c r="D668" s="99">
        <f>SUMPRODUCT((Orders!$A$4:$A$3960='Buy list'!$A668)*(Orders!$D$4:$D$3960))</f>
        <v>0</v>
      </c>
      <c r="E668" s="99">
        <f t="shared" si="42"/>
        <v>0</v>
      </c>
      <c r="F668" s="100" t="e">
        <f>VLOOKUP(A668,'RAW MATERIALS'!$B$4:$I$206,2,FALSE)</f>
        <v>#N/A</v>
      </c>
      <c r="G668" s="100" t="e">
        <f t="shared" si="43"/>
        <v>#N/A</v>
      </c>
      <c r="H668" s="101" t="e">
        <f>'RAW MATERIALS'!#REF!</f>
        <v>#REF!</v>
      </c>
      <c r="I668" s="101" t="e">
        <f t="shared" si="44"/>
        <v>#N/A</v>
      </c>
      <c r="J668" s="137" t="e">
        <f>VLOOKUP(A668,'RAW MATERIALS'!$B$4:$I$206,3,FALSE)*B668</f>
        <v>#N/A</v>
      </c>
    </row>
    <row r="669" spans="1:10" hidden="1">
      <c r="A669" s="97">
        <f>'RAW MATERIALS'!B411</f>
        <v>0</v>
      </c>
      <c r="B669" s="98" t="e">
        <f t="shared" si="41"/>
        <v>#N/A</v>
      </c>
      <c r="C669" s="99">
        <f>SUMPRODUCT(('Materials bought'!$A$4:$A$4121='Buy list'!A669)*('Materials bought'!$B$4:$B$4121))-SUMPRODUCT(('Materials used'!$A$4:$A$4296='Buy list'!A669)*('Materials used'!$B$4:$B$4296))</f>
        <v>0</v>
      </c>
      <c r="D669" s="99">
        <f>SUMPRODUCT((Orders!$A$4:$A$3960='Buy list'!$A669)*(Orders!$D$4:$D$3960))</f>
        <v>0</v>
      </c>
      <c r="E669" s="99">
        <f t="shared" si="42"/>
        <v>0</v>
      </c>
      <c r="F669" s="100" t="e">
        <f>VLOOKUP(A669,'RAW MATERIALS'!$B$4:$I$206,2,FALSE)</f>
        <v>#N/A</v>
      </c>
      <c r="G669" s="100" t="e">
        <f t="shared" si="43"/>
        <v>#N/A</v>
      </c>
      <c r="H669" s="101" t="e">
        <f>'RAW MATERIALS'!#REF!</f>
        <v>#REF!</v>
      </c>
      <c r="I669" s="101" t="e">
        <f t="shared" si="44"/>
        <v>#N/A</v>
      </c>
      <c r="J669" s="137" t="e">
        <f>VLOOKUP(A669,'RAW MATERIALS'!$B$4:$I$206,3,FALSE)*B669</f>
        <v>#N/A</v>
      </c>
    </row>
    <row r="670" spans="1:10" hidden="1">
      <c r="A670" s="97">
        <f>'RAW MATERIALS'!B412</f>
        <v>0</v>
      </c>
      <c r="B670" s="98" t="e">
        <f t="shared" si="41"/>
        <v>#N/A</v>
      </c>
      <c r="C670" s="99">
        <f>SUMPRODUCT(('Materials bought'!$A$4:$A$4121='Buy list'!A670)*('Materials bought'!$B$4:$B$4121))-SUMPRODUCT(('Materials used'!$A$4:$A$4296='Buy list'!A670)*('Materials used'!$B$4:$B$4296))</f>
        <v>0</v>
      </c>
      <c r="D670" s="99">
        <f>SUMPRODUCT((Orders!$A$4:$A$3960='Buy list'!$A670)*(Orders!$D$4:$D$3960))</f>
        <v>0</v>
      </c>
      <c r="E670" s="99">
        <f t="shared" si="42"/>
        <v>0</v>
      </c>
      <c r="F670" s="100" t="e">
        <f>VLOOKUP(A670,'RAW MATERIALS'!$B$4:$I$206,2,FALSE)</f>
        <v>#N/A</v>
      </c>
      <c r="G670" s="100" t="e">
        <f t="shared" si="43"/>
        <v>#N/A</v>
      </c>
      <c r="H670" s="101" t="e">
        <f>'RAW MATERIALS'!#REF!</f>
        <v>#REF!</v>
      </c>
      <c r="I670" s="101" t="e">
        <f t="shared" si="44"/>
        <v>#N/A</v>
      </c>
      <c r="J670" s="137" t="e">
        <f>VLOOKUP(A670,'RAW MATERIALS'!$B$4:$I$206,3,FALSE)*B670</f>
        <v>#N/A</v>
      </c>
    </row>
    <row r="671" spans="1:10" hidden="1">
      <c r="A671" s="97">
        <f>'RAW MATERIALS'!B413</f>
        <v>0</v>
      </c>
      <c r="B671" s="98" t="e">
        <f t="shared" si="41"/>
        <v>#N/A</v>
      </c>
      <c r="C671" s="99">
        <f>SUMPRODUCT(('Materials bought'!$A$4:$A$4121='Buy list'!A671)*('Materials bought'!$B$4:$B$4121))-SUMPRODUCT(('Materials used'!$A$4:$A$4296='Buy list'!A671)*('Materials used'!$B$4:$B$4296))</f>
        <v>0</v>
      </c>
      <c r="D671" s="99">
        <f>SUMPRODUCT((Orders!$A$4:$A$3960='Buy list'!$A671)*(Orders!$D$4:$D$3960))</f>
        <v>0</v>
      </c>
      <c r="E671" s="99">
        <f t="shared" si="42"/>
        <v>0</v>
      </c>
      <c r="F671" s="100" t="e">
        <f>VLOOKUP(A671,'RAW MATERIALS'!$B$4:$I$206,2,FALSE)</f>
        <v>#N/A</v>
      </c>
      <c r="G671" s="100" t="e">
        <f t="shared" si="43"/>
        <v>#N/A</v>
      </c>
      <c r="H671" s="101" t="e">
        <f>'RAW MATERIALS'!#REF!</f>
        <v>#REF!</v>
      </c>
      <c r="I671" s="101" t="e">
        <f t="shared" si="44"/>
        <v>#N/A</v>
      </c>
      <c r="J671" s="137" t="e">
        <f>VLOOKUP(A671,'RAW MATERIALS'!$B$4:$I$206,3,FALSE)*B671</f>
        <v>#N/A</v>
      </c>
    </row>
    <row r="672" spans="1:10" hidden="1">
      <c r="A672" s="97">
        <f>'RAW MATERIALS'!B414</f>
        <v>0</v>
      </c>
      <c r="B672" s="98" t="e">
        <f t="shared" si="41"/>
        <v>#N/A</v>
      </c>
      <c r="C672" s="99">
        <f>SUMPRODUCT(('Materials bought'!$A$4:$A$4121='Buy list'!A672)*('Materials bought'!$B$4:$B$4121))-SUMPRODUCT(('Materials used'!$A$4:$A$4296='Buy list'!A672)*('Materials used'!$B$4:$B$4296))</f>
        <v>0</v>
      </c>
      <c r="D672" s="99">
        <f>SUMPRODUCT((Orders!$A$4:$A$3960='Buy list'!$A672)*(Orders!$D$4:$D$3960))</f>
        <v>0</v>
      </c>
      <c r="E672" s="99">
        <f t="shared" si="42"/>
        <v>0</v>
      </c>
      <c r="F672" s="100" t="e">
        <f>VLOOKUP(A672,'RAW MATERIALS'!$B$4:$I$206,2,FALSE)</f>
        <v>#N/A</v>
      </c>
      <c r="G672" s="100" t="e">
        <f t="shared" si="43"/>
        <v>#N/A</v>
      </c>
      <c r="H672" s="101" t="e">
        <f>'RAW MATERIALS'!#REF!</f>
        <v>#REF!</v>
      </c>
      <c r="I672" s="101" t="e">
        <f t="shared" si="44"/>
        <v>#N/A</v>
      </c>
      <c r="J672" s="137" t="e">
        <f>VLOOKUP(A672,'RAW MATERIALS'!$B$4:$I$206,3,FALSE)*B672</f>
        <v>#N/A</v>
      </c>
    </row>
    <row r="673" spans="1:10" hidden="1">
      <c r="A673" s="97">
        <f>'RAW MATERIALS'!B415</f>
        <v>0</v>
      </c>
      <c r="B673" s="98" t="e">
        <f t="shared" si="41"/>
        <v>#N/A</v>
      </c>
      <c r="C673" s="99">
        <f>SUMPRODUCT(('Materials bought'!$A$4:$A$4121='Buy list'!A673)*('Materials bought'!$B$4:$B$4121))-SUMPRODUCT(('Materials used'!$A$4:$A$4296='Buy list'!A673)*('Materials used'!$B$4:$B$4296))</f>
        <v>0</v>
      </c>
      <c r="D673" s="99">
        <f>SUMPRODUCT((Orders!$A$4:$A$3960='Buy list'!$A673)*(Orders!$D$4:$D$3960))</f>
        <v>0</v>
      </c>
      <c r="E673" s="99">
        <f t="shared" si="42"/>
        <v>0</v>
      </c>
      <c r="F673" s="100" t="e">
        <f>VLOOKUP(A673,'RAW MATERIALS'!$B$4:$I$206,2,FALSE)</f>
        <v>#N/A</v>
      </c>
      <c r="G673" s="100" t="e">
        <f t="shared" si="43"/>
        <v>#N/A</v>
      </c>
      <c r="H673" s="101" t="e">
        <f>'RAW MATERIALS'!#REF!</f>
        <v>#REF!</v>
      </c>
      <c r="I673" s="101" t="e">
        <f t="shared" si="44"/>
        <v>#N/A</v>
      </c>
      <c r="J673" s="137" t="e">
        <f>VLOOKUP(A673,'RAW MATERIALS'!$B$4:$I$206,3,FALSE)*B673</f>
        <v>#N/A</v>
      </c>
    </row>
    <row r="674" spans="1:10" hidden="1">
      <c r="A674" s="97">
        <f>'RAW MATERIALS'!B416</f>
        <v>0</v>
      </c>
      <c r="B674" s="98" t="e">
        <f t="shared" si="41"/>
        <v>#N/A</v>
      </c>
      <c r="C674" s="99">
        <f>SUMPRODUCT(('Materials bought'!$A$4:$A$4121='Buy list'!A674)*('Materials bought'!$B$4:$B$4121))-SUMPRODUCT(('Materials used'!$A$4:$A$4296='Buy list'!A674)*('Materials used'!$B$4:$B$4296))</f>
        <v>0</v>
      </c>
      <c r="D674" s="99">
        <f>SUMPRODUCT((Orders!$A$4:$A$3960='Buy list'!$A674)*(Orders!$D$4:$D$3960))</f>
        <v>0</v>
      </c>
      <c r="E674" s="99">
        <f t="shared" si="42"/>
        <v>0</v>
      </c>
      <c r="F674" s="100" t="e">
        <f>VLOOKUP(A674,'RAW MATERIALS'!$B$4:$I$206,2,FALSE)</f>
        <v>#N/A</v>
      </c>
      <c r="G674" s="100" t="e">
        <f t="shared" si="43"/>
        <v>#N/A</v>
      </c>
      <c r="H674" s="101" t="e">
        <f>'RAW MATERIALS'!#REF!</f>
        <v>#REF!</v>
      </c>
      <c r="I674" s="101" t="e">
        <f t="shared" si="44"/>
        <v>#N/A</v>
      </c>
      <c r="J674" s="137" t="e">
        <f>VLOOKUP(A674,'RAW MATERIALS'!$B$4:$I$206,3,FALSE)*B674</f>
        <v>#N/A</v>
      </c>
    </row>
    <row r="675" spans="1:10" hidden="1">
      <c r="A675" s="97">
        <f>'RAW MATERIALS'!B417</f>
        <v>0</v>
      </c>
      <c r="B675" s="98" t="e">
        <f t="shared" si="41"/>
        <v>#N/A</v>
      </c>
      <c r="C675" s="99">
        <f>SUMPRODUCT(('Materials bought'!$A$4:$A$4121='Buy list'!A675)*('Materials bought'!$B$4:$B$4121))-SUMPRODUCT(('Materials used'!$A$4:$A$4296='Buy list'!A675)*('Materials used'!$B$4:$B$4296))</f>
        <v>0</v>
      </c>
      <c r="D675" s="99">
        <f>SUMPRODUCT((Orders!$A$4:$A$3960='Buy list'!$A675)*(Orders!$D$4:$D$3960))</f>
        <v>0</v>
      </c>
      <c r="E675" s="99">
        <f t="shared" si="42"/>
        <v>0</v>
      </c>
      <c r="F675" s="100" t="e">
        <f>VLOOKUP(A675,'RAW MATERIALS'!$B$4:$I$206,2,FALSE)</f>
        <v>#N/A</v>
      </c>
      <c r="G675" s="100" t="e">
        <f t="shared" si="43"/>
        <v>#N/A</v>
      </c>
      <c r="H675" s="101" t="e">
        <f>'RAW MATERIALS'!#REF!</f>
        <v>#REF!</v>
      </c>
      <c r="I675" s="101" t="e">
        <f t="shared" si="44"/>
        <v>#N/A</v>
      </c>
      <c r="J675" s="137" t="e">
        <f>VLOOKUP(A675,'RAW MATERIALS'!$B$4:$I$206,3,FALSE)*B675</f>
        <v>#N/A</v>
      </c>
    </row>
    <row r="676" spans="1:10" hidden="1">
      <c r="A676" s="97">
        <f>'RAW MATERIALS'!B418</f>
        <v>0</v>
      </c>
      <c r="B676" s="98" t="e">
        <f t="shared" si="41"/>
        <v>#N/A</v>
      </c>
      <c r="C676" s="99">
        <f>SUMPRODUCT(('Materials bought'!$A$4:$A$4121='Buy list'!A676)*('Materials bought'!$B$4:$B$4121))-SUMPRODUCT(('Materials used'!$A$4:$A$4296='Buy list'!A676)*('Materials used'!$B$4:$B$4296))</f>
        <v>0</v>
      </c>
      <c r="D676" s="99">
        <f>SUMPRODUCT((Orders!$A$4:$A$3960='Buy list'!$A676)*(Orders!$D$4:$D$3960))</f>
        <v>0</v>
      </c>
      <c r="E676" s="99">
        <f t="shared" si="42"/>
        <v>0</v>
      </c>
      <c r="F676" s="100" t="e">
        <f>VLOOKUP(A676,'RAW MATERIALS'!$B$4:$I$206,2,FALSE)</f>
        <v>#N/A</v>
      </c>
      <c r="G676" s="100" t="e">
        <f t="shared" si="43"/>
        <v>#N/A</v>
      </c>
      <c r="H676" s="101" t="e">
        <f>'RAW MATERIALS'!#REF!</f>
        <v>#REF!</v>
      </c>
      <c r="I676" s="101" t="e">
        <f t="shared" si="44"/>
        <v>#N/A</v>
      </c>
      <c r="J676" s="137" t="e">
        <f>VLOOKUP(A676,'RAW MATERIALS'!$B$4:$I$206,3,FALSE)*B676</f>
        <v>#N/A</v>
      </c>
    </row>
    <row r="677" spans="1:10" hidden="1">
      <c r="A677" s="97">
        <f>'RAW MATERIALS'!B419</f>
        <v>0</v>
      </c>
      <c r="B677" s="98" t="e">
        <f t="shared" si="41"/>
        <v>#N/A</v>
      </c>
      <c r="C677" s="99">
        <f>SUMPRODUCT(('Materials bought'!$A$4:$A$4121='Buy list'!A677)*('Materials bought'!$B$4:$B$4121))-SUMPRODUCT(('Materials used'!$A$4:$A$4296='Buy list'!A677)*('Materials used'!$B$4:$B$4296))</f>
        <v>0</v>
      </c>
      <c r="D677" s="99">
        <f>SUMPRODUCT((Orders!$A$4:$A$3960='Buy list'!$A677)*(Orders!$D$4:$D$3960))</f>
        <v>0</v>
      </c>
      <c r="E677" s="99">
        <f t="shared" si="42"/>
        <v>0</v>
      </c>
      <c r="F677" s="100" t="e">
        <f>VLOOKUP(A677,'RAW MATERIALS'!$B$4:$I$206,2,FALSE)</f>
        <v>#N/A</v>
      </c>
      <c r="G677" s="100" t="e">
        <f t="shared" si="43"/>
        <v>#N/A</v>
      </c>
      <c r="H677" s="101" t="e">
        <f>'RAW MATERIALS'!#REF!</f>
        <v>#REF!</v>
      </c>
      <c r="I677" s="101" t="e">
        <f t="shared" si="44"/>
        <v>#N/A</v>
      </c>
      <c r="J677" s="137" t="e">
        <f>VLOOKUP(A677,'RAW MATERIALS'!$B$4:$I$206,3,FALSE)*B677</f>
        <v>#N/A</v>
      </c>
    </row>
    <row r="678" spans="1:10" hidden="1">
      <c r="A678" s="97">
        <f>'RAW MATERIALS'!B420</f>
        <v>0</v>
      </c>
      <c r="B678" s="98" t="e">
        <f t="shared" si="41"/>
        <v>#N/A</v>
      </c>
      <c r="C678" s="99">
        <f>SUMPRODUCT(('Materials bought'!$A$4:$A$4121='Buy list'!A678)*('Materials bought'!$B$4:$B$4121))-SUMPRODUCT(('Materials used'!$A$4:$A$4296='Buy list'!A678)*('Materials used'!$B$4:$B$4296))</f>
        <v>0</v>
      </c>
      <c r="D678" s="99">
        <f>SUMPRODUCT((Orders!$A$4:$A$3960='Buy list'!$A678)*(Orders!$D$4:$D$3960))</f>
        <v>0</v>
      </c>
      <c r="E678" s="99">
        <f t="shared" si="42"/>
        <v>0</v>
      </c>
      <c r="F678" s="100" t="e">
        <f>VLOOKUP(A678,'RAW MATERIALS'!$B$4:$I$206,2,FALSE)</f>
        <v>#N/A</v>
      </c>
      <c r="G678" s="100" t="e">
        <f t="shared" si="43"/>
        <v>#N/A</v>
      </c>
      <c r="H678" s="101" t="e">
        <f>'RAW MATERIALS'!#REF!</f>
        <v>#REF!</v>
      </c>
      <c r="I678" s="101" t="e">
        <f t="shared" si="44"/>
        <v>#N/A</v>
      </c>
      <c r="J678" s="137" t="e">
        <f>VLOOKUP(A678,'RAW MATERIALS'!$B$4:$I$206,3,FALSE)*B678</f>
        <v>#N/A</v>
      </c>
    </row>
    <row r="679" spans="1:10" hidden="1">
      <c r="A679" s="97">
        <f>'RAW MATERIALS'!B421</f>
        <v>0</v>
      </c>
      <c r="B679" s="98" t="e">
        <f t="shared" si="41"/>
        <v>#N/A</v>
      </c>
      <c r="C679" s="99">
        <f>SUMPRODUCT(('Materials bought'!$A$4:$A$4121='Buy list'!A679)*('Materials bought'!$B$4:$B$4121))-SUMPRODUCT(('Materials used'!$A$4:$A$4296='Buy list'!A679)*('Materials used'!$B$4:$B$4296))</f>
        <v>0</v>
      </c>
      <c r="D679" s="99">
        <f>SUMPRODUCT((Orders!$A$4:$A$3960='Buy list'!$A679)*(Orders!$D$4:$D$3960))</f>
        <v>0</v>
      </c>
      <c r="E679" s="99">
        <f t="shared" si="42"/>
        <v>0</v>
      </c>
      <c r="F679" s="100" t="e">
        <f>VLOOKUP(A679,'RAW MATERIALS'!$B$4:$I$206,2,FALSE)</f>
        <v>#N/A</v>
      </c>
      <c r="G679" s="100" t="e">
        <f t="shared" si="43"/>
        <v>#N/A</v>
      </c>
      <c r="H679" s="101" t="e">
        <f>'RAW MATERIALS'!#REF!</f>
        <v>#REF!</v>
      </c>
      <c r="I679" s="101" t="e">
        <f t="shared" si="44"/>
        <v>#N/A</v>
      </c>
      <c r="J679" s="137" t="e">
        <f>VLOOKUP(A679,'RAW MATERIALS'!$B$4:$I$206,3,FALSE)*B679</f>
        <v>#N/A</v>
      </c>
    </row>
    <row r="680" spans="1:10" hidden="1">
      <c r="A680" s="97">
        <f>'RAW MATERIALS'!B422</f>
        <v>0</v>
      </c>
      <c r="B680" s="98" t="e">
        <f t="shared" si="41"/>
        <v>#N/A</v>
      </c>
      <c r="C680" s="99">
        <f>SUMPRODUCT(('Materials bought'!$A$4:$A$4121='Buy list'!A680)*('Materials bought'!$B$4:$B$4121))-SUMPRODUCT(('Materials used'!$A$4:$A$4296='Buy list'!A680)*('Materials used'!$B$4:$B$4296))</f>
        <v>0</v>
      </c>
      <c r="D680" s="99">
        <f>SUMPRODUCT((Orders!$A$4:$A$3960='Buy list'!$A680)*(Orders!$D$4:$D$3960))</f>
        <v>0</v>
      </c>
      <c r="E680" s="99">
        <f t="shared" si="42"/>
        <v>0</v>
      </c>
      <c r="F680" s="100" t="e">
        <f>VLOOKUP(A680,'RAW MATERIALS'!$B$4:$I$206,2,FALSE)</f>
        <v>#N/A</v>
      </c>
      <c r="G680" s="100" t="e">
        <f t="shared" si="43"/>
        <v>#N/A</v>
      </c>
      <c r="H680" s="101" t="e">
        <f>'RAW MATERIALS'!#REF!</f>
        <v>#REF!</v>
      </c>
      <c r="I680" s="101" t="e">
        <f t="shared" si="44"/>
        <v>#N/A</v>
      </c>
      <c r="J680" s="137" t="e">
        <f>VLOOKUP(A680,'RAW MATERIALS'!$B$4:$I$206,3,FALSE)*B680</f>
        <v>#N/A</v>
      </c>
    </row>
    <row r="681" spans="1:10" hidden="1">
      <c r="A681" s="97">
        <f>'RAW MATERIALS'!B423</f>
        <v>0</v>
      </c>
      <c r="B681" s="98" t="e">
        <f t="shared" si="41"/>
        <v>#N/A</v>
      </c>
      <c r="C681" s="99">
        <f>SUMPRODUCT(('Materials bought'!$A$4:$A$4121='Buy list'!A681)*('Materials bought'!$B$4:$B$4121))-SUMPRODUCT(('Materials used'!$A$4:$A$4296='Buy list'!A681)*('Materials used'!$B$4:$B$4296))</f>
        <v>0</v>
      </c>
      <c r="D681" s="99">
        <f>SUMPRODUCT((Orders!$A$4:$A$3960='Buy list'!$A681)*(Orders!$D$4:$D$3960))</f>
        <v>0</v>
      </c>
      <c r="E681" s="99">
        <f t="shared" si="42"/>
        <v>0</v>
      </c>
      <c r="F681" s="100" t="e">
        <f>VLOOKUP(A681,'RAW MATERIALS'!$B$4:$I$206,2,FALSE)</f>
        <v>#N/A</v>
      </c>
      <c r="G681" s="100" t="e">
        <f t="shared" si="43"/>
        <v>#N/A</v>
      </c>
      <c r="H681" s="101" t="e">
        <f>'RAW MATERIALS'!#REF!</f>
        <v>#REF!</v>
      </c>
      <c r="I681" s="101" t="e">
        <f t="shared" si="44"/>
        <v>#N/A</v>
      </c>
      <c r="J681" s="137" t="e">
        <f>VLOOKUP(A681,'RAW MATERIALS'!$B$4:$I$206,3,FALSE)*B681</f>
        <v>#N/A</v>
      </c>
    </row>
    <row r="682" spans="1:10" hidden="1">
      <c r="A682" s="97">
        <f>'RAW MATERIALS'!B424</f>
        <v>0</v>
      </c>
      <c r="B682" s="98" t="e">
        <f t="shared" si="41"/>
        <v>#N/A</v>
      </c>
      <c r="C682" s="99">
        <f>SUMPRODUCT(('Materials bought'!$A$4:$A$4121='Buy list'!A682)*('Materials bought'!$B$4:$B$4121))-SUMPRODUCT(('Materials used'!$A$4:$A$4296='Buy list'!A682)*('Materials used'!$B$4:$B$4296))</f>
        <v>0</v>
      </c>
      <c r="D682" s="99">
        <f>SUMPRODUCT((Orders!$A$4:$A$3960='Buy list'!$A682)*(Orders!$D$4:$D$3960))</f>
        <v>0</v>
      </c>
      <c r="E682" s="99">
        <f t="shared" si="42"/>
        <v>0</v>
      </c>
      <c r="F682" s="100" t="e">
        <f>VLOOKUP(A682,'RAW MATERIALS'!$B$4:$I$206,2,FALSE)</f>
        <v>#N/A</v>
      </c>
      <c r="G682" s="100" t="e">
        <f t="shared" si="43"/>
        <v>#N/A</v>
      </c>
      <c r="H682" s="101" t="e">
        <f>'RAW MATERIALS'!#REF!</f>
        <v>#REF!</v>
      </c>
      <c r="I682" s="101" t="e">
        <f t="shared" si="44"/>
        <v>#N/A</v>
      </c>
      <c r="J682" s="137" t="e">
        <f>VLOOKUP(A682,'RAW MATERIALS'!$B$4:$I$206,3,FALSE)*B682</f>
        <v>#N/A</v>
      </c>
    </row>
    <row r="683" spans="1:10" hidden="1">
      <c r="A683" s="97">
        <f>'RAW MATERIALS'!B425</f>
        <v>0</v>
      </c>
      <c r="B683" s="98" t="e">
        <f t="shared" si="41"/>
        <v>#N/A</v>
      </c>
      <c r="C683" s="99">
        <f>SUMPRODUCT(('Materials bought'!$A$4:$A$4121='Buy list'!A683)*('Materials bought'!$B$4:$B$4121))-SUMPRODUCT(('Materials used'!$A$4:$A$4296='Buy list'!A683)*('Materials used'!$B$4:$B$4296))</f>
        <v>0</v>
      </c>
      <c r="D683" s="99">
        <f>SUMPRODUCT((Orders!$A$4:$A$3960='Buy list'!$A683)*(Orders!$D$4:$D$3960))</f>
        <v>0</v>
      </c>
      <c r="E683" s="99">
        <f t="shared" si="42"/>
        <v>0</v>
      </c>
      <c r="F683" s="100" t="e">
        <f>VLOOKUP(A683,'RAW MATERIALS'!$B$4:$I$206,2,FALSE)</f>
        <v>#N/A</v>
      </c>
      <c r="G683" s="100" t="e">
        <f t="shared" si="43"/>
        <v>#N/A</v>
      </c>
      <c r="H683" s="101" t="e">
        <f>'RAW MATERIALS'!#REF!</f>
        <v>#REF!</v>
      </c>
      <c r="I683" s="101" t="e">
        <f t="shared" si="44"/>
        <v>#N/A</v>
      </c>
      <c r="J683" s="137" t="e">
        <f>VLOOKUP(A683,'RAW MATERIALS'!$B$4:$I$206,3,FALSE)*B683</f>
        <v>#N/A</v>
      </c>
    </row>
    <row r="684" spans="1:10" hidden="1">
      <c r="A684" s="97">
        <f>'RAW MATERIALS'!B426</f>
        <v>0</v>
      </c>
      <c r="B684" s="98" t="e">
        <f t="shared" si="41"/>
        <v>#N/A</v>
      </c>
      <c r="C684" s="99">
        <f>SUMPRODUCT(('Materials bought'!$A$4:$A$4121='Buy list'!A684)*('Materials bought'!$B$4:$B$4121))-SUMPRODUCT(('Materials used'!$A$4:$A$4296='Buy list'!A684)*('Materials used'!$B$4:$B$4296))</f>
        <v>0</v>
      </c>
      <c r="D684" s="99">
        <f>SUMPRODUCT((Orders!$A$4:$A$3960='Buy list'!$A684)*(Orders!$D$4:$D$3960))</f>
        <v>0</v>
      </c>
      <c r="E684" s="99">
        <f t="shared" si="42"/>
        <v>0</v>
      </c>
      <c r="F684" s="100" t="e">
        <f>VLOOKUP(A684,'RAW MATERIALS'!$B$4:$I$206,2,FALSE)</f>
        <v>#N/A</v>
      </c>
      <c r="G684" s="100" t="e">
        <f t="shared" si="43"/>
        <v>#N/A</v>
      </c>
      <c r="H684" s="101" t="e">
        <f>'RAW MATERIALS'!#REF!</f>
        <v>#REF!</v>
      </c>
      <c r="I684" s="101" t="e">
        <f t="shared" si="44"/>
        <v>#N/A</v>
      </c>
      <c r="J684" s="137" t="e">
        <f>VLOOKUP(A684,'RAW MATERIALS'!$B$4:$I$206,3,FALSE)*B684</f>
        <v>#N/A</v>
      </c>
    </row>
    <row r="685" spans="1:10" hidden="1">
      <c r="A685" s="97">
        <f>'RAW MATERIALS'!B427</f>
        <v>0</v>
      </c>
      <c r="B685" s="98" t="e">
        <f t="shared" si="41"/>
        <v>#N/A</v>
      </c>
      <c r="C685" s="99">
        <f>SUMPRODUCT(('Materials bought'!$A$4:$A$4121='Buy list'!A685)*('Materials bought'!$B$4:$B$4121))-SUMPRODUCT(('Materials used'!$A$4:$A$4296='Buy list'!A685)*('Materials used'!$B$4:$B$4296))</f>
        <v>0</v>
      </c>
      <c r="D685" s="99">
        <f>SUMPRODUCT((Orders!$A$4:$A$3960='Buy list'!$A685)*(Orders!$D$4:$D$3960))</f>
        <v>0</v>
      </c>
      <c r="E685" s="99">
        <f t="shared" si="42"/>
        <v>0</v>
      </c>
      <c r="F685" s="100" t="e">
        <f>VLOOKUP(A685,'RAW MATERIALS'!$B$4:$I$206,2,FALSE)</f>
        <v>#N/A</v>
      </c>
      <c r="G685" s="100" t="e">
        <f t="shared" si="43"/>
        <v>#N/A</v>
      </c>
      <c r="H685" s="101" t="e">
        <f>'RAW MATERIALS'!#REF!</f>
        <v>#REF!</v>
      </c>
      <c r="I685" s="101" t="e">
        <f t="shared" si="44"/>
        <v>#N/A</v>
      </c>
      <c r="J685" s="137" t="e">
        <f>VLOOKUP(A685,'RAW MATERIALS'!$B$4:$I$206,3,FALSE)*B685</f>
        <v>#N/A</v>
      </c>
    </row>
    <row r="686" spans="1:10" hidden="1">
      <c r="A686" s="97">
        <f>'RAW MATERIALS'!B428</f>
        <v>0</v>
      </c>
      <c r="B686" s="98" t="e">
        <f t="shared" si="41"/>
        <v>#N/A</v>
      </c>
      <c r="C686" s="99">
        <f>SUMPRODUCT(('Materials bought'!$A$4:$A$4121='Buy list'!A686)*('Materials bought'!$B$4:$B$4121))-SUMPRODUCT(('Materials used'!$A$4:$A$4296='Buy list'!A686)*('Materials used'!$B$4:$B$4296))</f>
        <v>0</v>
      </c>
      <c r="D686" s="99">
        <f>SUMPRODUCT((Orders!$A$4:$A$3960='Buy list'!$A686)*(Orders!$D$4:$D$3960))</f>
        <v>0</v>
      </c>
      <c r="E686" s="99">
        <f t="shared" si="42"/>
        <v>0</v>
      </c>
      <c r="F686" s="100" t="e">
        <f>VLOOKUP(A686,'RAW MATERIALS'!$B$4:$I$206,2,FALSE)</f>
        <v>#N/A</v>
      </c>
      <c r="G686" s="100" t="e">
        <f t="shared" si="43"/>
        <v>#N/A</v>
      </c>
      <c r="H686" s="101" t="e">
        <f>'RAW MATERIALS'!#REF!</f>
        <v>#REF!</v>
      </c>
      <c r="I686" s="101" t="e">
        <f t="shared" si="44"/>
        <v>#N/A</v>
      </c>
      <c r="J686" s="137" t="e">
        <f>VLOOKUP(A686,'RAW MATERIALS'!$B$4:$I$206,3,FALSE)*B686</f>
        <v>#N/A</v>
      </c>
    </row>
    <row r="687" spans="1:10" hidden="1">
      <c r="A687" s="97">
        <f>'RAW MATERIALS'!B429</f>
        <v>0</v>
      </c>
      <c r="B687" s="98" t="e">
        <f t="shared" si="41"/>
        <v>#N/A</v>
      </c>
      <c r="C687" s="99">
        <f>SUMPRODUCT(('Materials bought'!$A$4:$A$4121='Buy list'!A687)*('Materials bought'!$B$4:$B$4121))-SUMPRODUCT(('Materials used'!$A$4:$A$4296='Buy list'!A687)*('Materials used'!$B$4:$B$4296))</f>
        <v>0</v>
      </c>
      <c r="D687" s="99">
        <f>SUMPRODUCT((Orders!$A$4:$A$3960='Buy list'!$A687)*(Orders!$D$4:$D$3960))</f>
        <v>0</v>
      </c>
      <c r="E687" s="99">
        <f t="shared" si="42"/>
        <v>0</v>
      </c>
      <c r="F687" s="100" t="e">
        <f>VLOOKUP(A687,'RAW MATERIALS'!$B$4:$I$206,2,FALSE)</f>
        <v>#N/A</v>
      </c>
      <c r="G687" s="100" t="e">
        <f t="shared" si="43"/>
        <v>#N/A</v>
      </c>
      <c r="H687" s="101" t="e">
        <f>'RAW MATERIALS'!#REF!</f>
        <v>#REF!</v>
      </c>
      <c r="I687" s="101" t="e">
        <f t="shared" si="44"/>
        <v>#N/A</v>
      </c>
      <c r="J687" s="137" t="e">
        <f>VLOOKUP(A687,'RAW MATERIALS'!$B$4:$I$206,3,FALSE)*B687</f>
        <v>#N/A</v>
      </c>
    </row>
    <row r="688" spans="1:10" hidden="1">
      <c r="A688" s="97">
        <f>'RAW MATERIALS'!B430</f>
        <v>0</v>
      </c>
      <c r="B688" s="98" t="e">
        <f t="shared" si="41"/>
        <v>#N/A</v>
      </c>
      <c r="C688" s="99">
        <f>SUMPRODUCT(('Materials bought'!$A$4:$A$4121='Buy list'!A688)*('Materials bought'!$B$4:$B$4121))-SUMPRODUCT(('Materials used'!$A$4:$A$4296='Buy list'!A688)*('Materials used'!$B$4:$B$4296))</f>
        <v>0</v>
      </c>
      <c r="D688" s="99">
        <f>SUMPRODUCT((Orders!$A$4:$A$3960='Buy list'!$A688)*(Orders!$D$4:$D$3960))</f>
        <v>0</v>
      </c>
      <c r="E688" s="99">
        <f t="shared" si="42"/>
        <v>0</v>
      </c>
      <c r="F688" s="100" t="e">
        <f>VLOOKUP(A688,'RAW MATERIALS'!$B$4:$I$206,2,FALSE)</f>
        <v>#N/A</v>
      </c>
      <c r="G688" s="100" t="e">
        <f t="shared" si="43"/>
        <v>#N/A</v>
      </c>
      <c r="H688" s="101" t="e">
        <f>'RAW MATERIALS'!#REF!</f>
        <v>#REF!</v>
      </c>
      <c r="I688" s="101" t="e">
        <f t="shared" si="44"/>
        <v>#N/A</v>
      </c>
      <c r="J688" s="137" t="e">
        <f>VLOOKUP(A688,'RAW MATERIALS'!$B$4:$I$206,3,FALSE)*B688</f>
        <v>#N/A</v>
      </c>
    </row>
    <row r="689" spans="1:10" hidden="1">
      <c r="A689" s="97">
        <f>'RAW MATERIALS'!B431</f>
        <v>0</v>
      </c>
      <c r="B689" s="98" t="e">
        <f t="shared" si="41"/>
        <v>#N/A</v>
      </c>
      <c r="C689" s="99">
        <f>SUMPRODUCT(('Materials bought'!$A$4:$A$4121='Buy list'!A689)*('Materials bought'!$B$4:$B$4121))-SUMPRODUCT(('Materials used'!$A$4:$A$4296='Buy list'!A689)*('Materials used'!$B$4:$B$4296))</f>
        <v>0</v>
      </c>
      <c r="D689" s="99">
        <f>SUMPRODUCT((Orders!$A$4:$A$3960='Buy list'!$A689)*(Orders!$D$4:$D$3960))</f>
        <v>0</v>
      </c>
      <c r="E689" s="99">
        <f t="shared" si="42"/>
        <v>0</v>
      </c>
      <c r="F689" s="100" t="e">
        <f>VLOOKUP(A689,'RAW MATERIALS'!$B$4:$I$206,2,FALSE)</f>
        <v>#N/A</v>
      </c>
      <c r="G689" s="100" t="e">
        <f t="shared" si="43"/>
        <v>#N/A</v>
      </c>
      <c r="H689" s="101" t="e">
        <f>'RAW MATERIALS'!#REF!</f>
        <v>#REF!</v>
      </c>
      <c r="I689" s="101" t="e">
        <f t="shared" si="44"/>
        <v>#N/A</v>
      </c>
      <c r="J689" s="137" t="e">
        <f>VLOOKUP(A689,'RAW MATERIALS'!$B$4:$I$206,3,FALSE)*B689</f>
        <v>#N/A</v>
      </c>
    </row>
    <row r="690" spans="1:10" hidden="1">
      <c r="A690" s="97">
        <f>'RAW MATERIALS'!B432</f>
        <v>0</v>
      </c>
      <c r="B690" s="98" t="e">
        <f t="shared" si="41"/>
        <v>#N/A</v>
      </c>
      <c r="C690" s="99">
        <f>SUMPRODUCT(('Materials bought'!$A$4:$A$4121='Buy list'!A690)*('Materials bought'!$B$4:$B$4121))-SUMPRODUCT(('Materials used'!$A$4:$A$4296='Buy list'!A690)*('Materials used'!$B$4:$B$4296))</f>
        <v>0</v>
      </c>
      <c r="D690" s="99">
        <f>SUMPRODUCT((Orders!$A$4:$A$3960='Buy list'!$A690)*(Orders!$D$4:$D$3960))</f>
        <v>0</v>
      </c>
      <c r="E690" s="99">
        <f t="shared" si="42"/>
        <v>0</v>
      </c>
      <c r="F690" s="100" t="e">
        <f>VLOOKUP(A690,'RAW MATERIALS'!$B$4:$I$206,2,FALSE)</f>
        <v>#N/A</v>
      </c>
      <c r="G690" s="100" t="e">
        <f t="shared" si="43"/>
        <v>#N/A</v>
      </c>
      <c r="H690" s="101" t="e">
        <f>'RAW MATERIALS'!#REF!</f>
        <v>#REF!</v>
      </c>
      <c r="I690" s="101" t="e">
        <f t="shared" si="44"/>
        <v>#N/A</v>
      </c>
      <c r="J690" s="137" t="e">
        <f>VLOOKUP(A690,'RAW MATERIALS'!$B$4:$I$206,3,FALSE)*B690</f>
        <v>#N/A</v>
      </c>
    </row>
    <row r="691" spans="1:10" hidden="1">
      <c r="A691" s="97">
        <f>'RAW MATERIALS'!B433</f>
        <v>0</v>
      </c>
      <c r="B691" s="98" t="e">
        <f t="shared" si="41"/>
        <v>#N/A</v>
      </c>
      <c r="C691" s="99">
        <f>SUMPRODUCT(('Materials bought'!$A$4:$A$4121='Buy list'!A691)*('Materials bought'!$B$4:$B$4121))-SUMPRODUCT(('Materials used'!$A$4:$A$4296='Buy list'!A691)*('Materials used'!$B$4:$B$4296))</f>
        <v>0</v>
      </c>
      <c r="D691" s="99">
        <f>SUMPRODUCT((Orders!$A$4:$A$3960='Buy list'!$A691)*(Orders!$D$4:$D$3960))</f>
        <v>0</v>
      </c>
      <c r="E691" s="99">
        <f t="shared" si="42"/>
        <v>0</v>
      </c>
      <c r="F691" s="100" t="e">
        <f>VLOOKUP(A691,'RAW MATERIALS'!$B$4:$I$206,2,FALSE)</f>
        <v>#N/A</v>
      </c>
      <c r="G691" s="100" t="e">
        <f t="shared" si="43"/>
        <v>#N/A</v>
      </c>
      <c r="H691" s="101" t="e">
        <f>'RAW MATERIALS'!#REF!</f>
        <v>#REF!</v>
      </c>
      <c r="I691" s="101" t="e">
        <f t="shared" si="44"/>
        <v>#N/A</v>
      </c>
      <c r="J691" s="137" t="e">
        <f>VLOOKUP(A691,'RAW MATERIALS'!$B$4:$I$206,3,FALSE)*B691</f>
        <v>#N/A</v>
      </c>
    </row>
    <row r="692" spans="1:10" hidden="1">
      <c r="A692" s="97">
        <f>'RAW MATERIALS'!B434</f>
        <v>0</v>
      </c>
      <c r="B692" s="98" t="e">
        <f t="shared" si="41"/>
        <v>#N/A</v>
      </c>
      <c r="C692" s="99">
        <f>SUMPRODUCT(('Materials bought'!$A$4:$A$4121='Buy list'!A692)*('Materials bought'!$B$4:$B$4121))-SUMPRODUCT(('Materials used'!$A$4:$A$4296='Buy list'!A692)*('Materials used'!$B$4:$B$4296))</f>
        <v>0</v>
      </c>
      <c r="D692" s="99">
        <f>SUMPRODUCT((Orders!$A$4:$A$3960='Buy list'!$A692)*(Orders!$D$4:$D$3960))</f>
        <v>0</v>
      </c>
      <c r="E692" s="99">
        <f t="shared" si="42"/>
        <v>0</v>
      </c>
      <c r="F692" s="100" t="e">
        <f>VLOOKUP(A692,'RAW MATERIALS'!$B$4:$I$206,2,FALSE)</f>
        <v>#N/A</v>
      </c>
      <c r="G692" s="100" t="e">
        <f t="shared" si="43"/>
        <v>#N/A</v>
      </c>
      <c r="H692" s="101" t="e">
        <f>'RAW MATERIALS'!#REF!</f>
        <v>#REF!</v>
      </c>
      <c r="I692" s="101" t="e">
        <f t="shared" si="44"/>
        <v>#N/A</v>
      </c>
      <c r="J692" s="137" t="e">
        <f>VLOOKUP(A692,'RAW MATERIALS'!$B$4:$I$206,3,FALSE)*B692</f>
        <v>#N/A</v>
      </c>
    </row>
    <row r="693" spans="1:10" hidden="1">
      <c r="A693" s="97">
        <f>'RAW MATERIALS'!B435</f>
        <v>0</v>
      </c>
      <c r="B693" s="98" t="e">
        <f t="shared" si="41"/>
        <v>#N/A</v>
      </c>
      <c r="C693" s="99">
        <f>SUMPRODUCT(('Materials bought'!$A$4:$A$4121='Buy list'!A693)*('Materials bought'!$B$4:$B$4121))-SUMPRODUCT(('Materials used'!$A$4:$A$4296='Buy list'!A693)*('Materials used'!$B$4:$B$4296))</f>
        <v>0</v>
      </c>
      <c r="D693" s="99">
        <f>SUMPRODUCT((Orders!$A$4:$A$3960='Buy list'!$A693)*(Orders!$D$4:$D$3960))</f>
        <v>0</v>
      </c>
      <c r="E693" s="99">
        <f t="shared" si="42"/>
        <v>0</v>
      </c>
      <c r="F693" s="100" t="e">
        <f>VLOOKUP(A693,'RAW MATERIALS'!$B$4:$I$206,2,FALSE)</f>
        <v>#N/A</v>
      </c>
      <c r="G693" s="100" t="e">
        <f t="shared" si="43"/>
        <v>#N/A</v>
      </c>
      <c r="H693" s="101" t="e">
        <f>'RAW MATERIALS'!#REF!</f>
        <v>#REF!</v>
      </c>
      <c r="I693" s="101" t="e">
        <f t="shared" si="44"/>
        <v>#N/A</v>
      </c>
      <c r="J693" s="137" t="e">
        <f>VLOOKUP(A693,'RAW MATERIALS'!$B$4:$I$206,3,FALSE)*B693</f>
        <v>#N/A</v>
      </c>
    </row>
    <row r="694" spans="1:10" hidden="1">
      <c r="A694" s="97">
        <f>'RAW MATERIALS'!B436</f>
        <v>0</v>
      </c>
      <c r="B694" s="98" t="e">
        <f t="shared" si="41"/>
        <v>#N/A</v>
      </c>
      <c r="C694" s="99">
        <f>SUMPRODUCT(('Materials bought'!$A$4:$A$4121='Buy list'!A694)*('Materials bought'!$B$4:$B$4121))-SUMPRODUCT(('Materials used'!$A$4:$A$4296='Buy list'!A694)*('Materials used'!$B$4:$B$4296))</f>
        <v>0</v>
      </c>
      <c r="D694" s="99">
        <f>SUMPRODUCT((Orders!$A$4:$A$3960='Buy list'!$A694)*(Orders!$D$4:$D$3960))</f>
        <v>0</v>
      </c>
      <c r="E694" s="99">
        <f t="shared" si="42"/>
        <v>0</v>
      </c>
      <c r="F694" s="100" t="e">
        <f>VLOOKUP(A694,'RAW MATERIALS'!$B$4:$I$206,2,FALSE)</f>
        <v>#N/A</v>
      </c>
      <c r="G694" s="100" t="e">
        <f t="shared" si="43"/>
        <v>#N/A</v>
      </c>
      <c r="H694" s="101" t="e">
        <f>'RAW MATERIALS'!#REF!</f>
        <v>#REF!</v>
      </c>
      <c r="I694" s="101" t="e">
        <f t="shared" si="44"/>
        <v>#N/A</v>
      </c>
      <c r="J694" s="137" t="e">
        <f>VLOOKUP(A694,'RAW MATERIALS'!$B$4:$I$206,3,FALSE)*B694</f>
        <v>#N/A</v>
      </c>
    </row>
    <row r="695" spans="1:10" hidden="1">
      <c r="A695" s="97">
        <f>'RAW MATERIALS'!B437</f>
        <v>0</v>
      </c>
      <c r="B695" s="98" t="e">
        <f t="shared" si="41"/>
        <v>#N/A</v>
      </c>
      <c r="C695" s="99">
        <f>SUMPRODUCT(('Materials bought'!$A$4:$A$4121='Buy list'!A695)*('Materials bought'!$B$4:$B$4121))-SUMPRODUCT(('Materials used'!$A$4:$A$4296='Buy list'!A695)*('Materials used'!$B$4:$B$4296))</f>
        <v>0</v>
      </c>
      <c r="D695" s="99">
        <f>SUMPRODUCT((Orders!$A$4:$A$3960='Buy list'!$A695)*(Orders!$D$4:$D$3960))</f>
        <v>0</v>
      </c>
      <c r="E695" s="99">
        <f t="shared" si="42"/>
        <v>0</v>
      </c>
      <c r="F695" s="100" t="e">
        <f>VLOOKUP(A695,'RAW MATERIALS'!$B$4:$I$206,2,FALSE)</f>
        <v>#N/A</v>
      </c>
      <c r="G695" s="100" t="e">
        <f t="shared" si="43"/>
        <v>#N/A</v>
      </c>
      <c r="H695" s="101" t="e">
        <f>'RAW MATERIALS'!#REF!</f>
        <v>#REF!</v>
      </c>
      <c r="I695" s="101" t="e">
        <f t="shared" si="44"/>
        <v>#N/A</v>
      </c>
      <c r="J695" s="137" t="e">
        <f>VLOOKUP(A695,'RAW MATERIALS'!$B$4:$I$206,3,FALSE)*B695</f>
        <v>#N/A</v>
      </c>
    </row>
    <row r="696" spans="1:10" hidden="1">
      <c r="A696" s="97">
        <f>'RAW MATERIALS'!B438</f>
        <v>0</v>
      </c>
      <c r="B696" s="98" t="e">
        <f t="shared" si="41"/>
        <v>#N/A</v>
      </c>
      <c r="C696" s="99">
        <f>SUMPRODUCT(('Materials bought'!$A$4:$A$4121='Buy list'!A696)*('Materials bought'!$B$4:$B$4121))-SUMPRODUCT(('Materials used'!$A$4:$A$4296='Buy list'!A696)*('Materials used'!$B$4:$B$4296))</f>
        <v>0</v>
      </c>
      <c r="D696" s="99">
        <f>SUMPRODUCT((Orders!$A$4:$A$3960='Buy list'!$A696)*(Orders!$D$4:$D$3960))</f>
        <v>0</v>
      </c>
      <c r="E696" s="99">
        <f t="shared" si="42"/>
        <v>0</v>
      </c>
      <c r="F696" s="100" t="e">
        <f>VLOOKUP(A696,'RAW MATERIALS'!$B$4:$I$206,2,FALSE)</f>
        <v>#N/A</v>
      </c>
      <c r="G696" s="100" t="e">
        <f t="shared" si="43"/>
        <v>#N/A</v>
      </c>
      <c r="H696" s="101" t="e">
        <f>'RAW MATERIALS'!#REF!</f>
        <v>#REF!</v>
      </c>
      <c r="I696" s="101" t="e">
        <f t="shared" si="44"/>
        <v>#N/A</v>
      </c>
      <c r="J696" s="137" t="e">
        <f>VLOOKUP(A696,'RAW MATERIALS'!$B$4:$I$206,3,FALSE)*B696</f>
        <v>#N/A</v>
      </c>
    </row>
    <row r="697" spans="1:10" hidden="1">
      <c r="A697" s="97">
        <f>'RAW MATERIALS'!B439</f>
        <v>0</v>
      </c>
      <c r="B697" s="98" t="e">
        <f t="shared" si="41"/>
        <v>#N/A</v>
      </c>
      <c r="C697" s="99">
        <f>SUMPRODUCT(('Materials bought'!$A$4:$A$4121='Buy list'!A697)*('Materials bought'!$B$4:$B$4121))-SUMPRODUCT(('Materials used'!$A$4:$A$4296='Buy list'!A697)*('Materials used'!$B$4:$B$4296))</f>
        <v>0</v>
      </c>
      <c r="D697" s="99">
        <f>SUMPRODUCT((Orders!$A$4:$A$3960='Buy list'!$A697)*(Orders!$D$4:$D$3960))</f>
        <v>0</v>
      </c>
      <c r="E697" s="99">
        <f t="shared" si="42"/>
        <v>0</v>
      </c>
      <c r="F697" s="100" t="e">
        <f>VLOOKUP(A697,'RAW MATERIALS'!$B$4:$I$206,2,FALSE)</f>
        <v>#N/A</v>
      </c>
      <c r="G697" s="100" t="e">
        <f t="shared" si="43"/>
        <v>#N/A</v>
      </c>
      <c r="H697" s="101" t="e">
        <f>'RAW MATERIALS'!#REF!</f>
        <v>#REF!</v>
      </c>
      <c r="I697" s="101" t="e">
        <f t="shared" si="44"/>
        <v>#N/A</v>
      </c>
      <c r="J697" s="137" t="e">
        <f>VLOOKUP(A697,'RAW MATERIALS'!$B$4:$I$206,3,FALSE)*B697</f>
        <v>#N/A</v>
      </c>
    </row>
    <row r="698" spans="1:10" hidden="1">
      <c r="A698" s="97">
        <f>'RAW MATERIALS'!B440</f>
        <v>0</v>
      </c>
      <c r="B698" s="98" t="e">
        <f t="shared" si="41"/>
        <v>#N/A</v>
      </c>
      <c r="C698" s="99">
        <f>SUMPRODUCT(('Materials bought'!$A$4:$A$4121='Buy list'!A698)*('Materials bought'!$B$4:$B$4121))-SUMPRODUCT(('Materials used'!$A$4:$A$4296='Buy list'!A698)*('Materials used'!$B$4:$B$4296))</f>
        <v>0</v>
      </c>
      <c r="D698" s="99">
        <f>SUMPRODUCT((Orders!$A$4:$A$3960='Buy list'!$A698)*(Orders!$D$4:$D$3960))</f>
        <v>0</v>
      </c>
      <c r="E698" s="99">
        <f t="shared" si="42"/>
        <v>0</v>
      </c>
      <c r="F698" s="100" t="e">
        <f>VLOOKUP(A698,'RAW MATERIALS'!$B$4:$I$206,2,FALSE)</f>
        <v>#N/A</v>
      </c>
      <c r="G698" s="100" t="e">
        <f t="shared" si="43"/>
        <v>#N/A</v>
      </c>
      <c r="H698" s="101" t="e">
        <f>'RAW MATERIALS'!#REF!</f>
        <v>#REF!</v>
      </c>
      <c r="I698" s="101" t="e">
        <f t="shared" si="44"/>
        <v>#N/A</v>
      </c>
      <c r="J698" s="137" t="e">
        <f>VLOOKUP(A698,'RAW MATERIALS'!$B$4:$I$206,3,FALSE)*B698</f>
        <v>#N/A</v>
      </c>
    </row>
    <row r="699" spans="1:10" hidden="1">
      <c r="A699" s="97">
        <f>'RAW MATERIALS'!B441</f>
        <v>0</v>
      </c>
      <c r="B699" s="98" t="e">
        <f t="shared" si="41"/>
        <v>#N/A</v>
      </c>
      <c r="C699" s="99">
        <f>SUMPRODUCT(('Materials bought'!$A$4:$A$4121='Buy list'!A699)*('Materials bought'!$B$4:$B$4121))-SUMPRODUCT(('Materials used'!$A$4:$A$4296='Buy list'!A699)*('Materials used'!$B$4:$B$4296))</f>
        <v>0</v>
      </c>
      <c r="D699" s="99">
        <f>SUMPRODUCT((Orders!$A$4:$A$3960='Buy list'!$A699)*(Orders!$D$4:$D$3960))</f>
        <v>0</v>
      </c>
      <c r="E699" s="99">
        <f t="shared" si="42"/>
        <v>0</v>
      </c>
      <c r="F699" s="100" t="e">
        <f>VLOOKUP(A699,'RAW MATERIALS'!$B$4:$I$206,2,FALSE)</f>
        <v>#N/A</v>
      </c>
      <c r="G699" s="100" t="e">
        <f t="shared" si="43"/>
        <v>#N/A</v>
      </c>
      <c r="H699" s="101" t="e">
        <f>'RAW MATERIALS'!#REF!</f>
        <v>#REF!</v>
      </c>
      <c r="I699" s="101" t="e">
        <f t="shared" si="44"/>
        <v>#N/A</v>
      </c>
      <c r="J699" s="137" t="e">
        <f>VLOOKUP(A699,'RAW MATERIALS'!$B$4:$I$206,3,FALSE)*B699</f>
        <v>#N/A</v>
      </c>
    </row>
    <row r="700" spans="1:10" hidden="1">
      <c r="A700" s="97">
        <f>'RAW MATERIALS'!B442</f>
        <v>0</v>
      </c>
      <c r="B700" s="98" t="e">
        <f t="shared" si="41"/>
        <v>#N/A</v>
      </c>
      <c r="C700" s="99">
        <f>SUMPRODUCT(('Materials bought'!$A$4:$A$4121='Buy list'!A700)*('Materials bought'!$B$4:$B$4121))-SUMPRODUCT(('Materials used'!$A$4:$A$4296='Buy list'!A700)*('Materials used'!$B$4:$B$4296))</f>
        <v>0</v>
      </c>
      <c r="D700" s="99">
        <f>SUMPRODUCT((Orders!$A$4:$A$3960='Buy list'!$A700)*(Orders!$D$4:$D$3960))</f>
        <v>0</v>
      </c>
      <c r="E700" s="99">
        <f t="shared" si="42"/>
        <v>0</v>
      </c>
      <c r="F700" s="100" t="e">
        <f>VLOOKUP(A700,'RAW MATERIALS'!$B$4:$I$206,2,FALSE)</f>
        <v>#N/A</v>
      </c>
      <c r="G700" s="100" t="e">
        <f t="shared" si="43"/>
        <v>#N/A</v>
      </c>
      <c r="H700" s="101" t="e">
        <f>'RAW MATERIALS'!#REF!</f>
        <v>#REF!</v>
      </c>
      <c r="I700" s="101" t="e">
        <f t="shared" si="44"/>
        <v>#N/A</v>
      </c>
      <c r="J700" s="137" t="e">
        <f>VLOOKUP(A700,'RAW MATERIALS'!$B$4:$I$206,3,FALSE)*B700</f>
        <v>#N/A</v>
      </c>
    </row>
    <row r="701" spans="1:10" hidden="1">
      <c r="A701" s="97">
        <f>'RAW MATERIALS'!B443</f>
        <v>0</v>
      </c>
      <c r="B701" s="98" t="e">
        <f t="shared" ref="B701:B764" si="45">E701+G701</f>
        <v>#N/A</v>
      </c>
      <c r="C701" s="99">
        <f>SUMPRODUCT(('Materials bought'!$A$4:$A$4121='Buy list'!A701)*('Materials bought'!$B$4:$B$4121))-SUMPRODUCT(('Materials used'!$A$4:$A$4296='Buy list'!A701)*('Materials used'!$B$4:$B$4296))</f>
        <v>0</v>
      </c>
      <c r="D701" s="99">
        <f>SUMPRODUCT((Orders!$A$4:$A$3960='Buy list'!$A701)*(Orders!$D$4:$D$3960))</f>
        <v>0</v>
      </c>
      <c r="E701" s="99">
        <f t="shared" si="42"/>
        <v>0</v>
      </c>
      <c r="F701" s="100" t="e">
        <f>VLOOKUP(A701,'RAW MATERIALS'!$B$4:$I$206,2,FALSE)</f>
        <v>#N/A</v>
      </c>
      <c r="G701" s="100" t="e">
        <f t="shared" si="43"/>
        <v>#N/A</v>
      </c>
      <c r="H701" s="101" t="e">
        <f>'RAW MATERIALS'!#REF!</f>
        <v>#REF!</v>
      </c>
      <c r="I701" s="101" t="e">
        <f t="shared" si="44"/>
        <v>#N/A</v>
      </c>
      <c r="J701" s="137" t="e">
        <f>VLOOKUP(A701,'RAW MATERIALS'!$B$4:$I$206,3,FALSE)*B701</f>
        <v>#N/A</v>
      </c>
    </row>
    <row r="702" spans="1:10" hidden="1">
      <c r="A702" s="97">
        <f>'RAW MATERIALS'!B444</f>
        <v>0</v>
      </c>
      <c r="B702" s="98" t="e">
        <f t="shared" si="45"/>
        <v>#N/A</v>
      </c>
      <c r="C702" s="99">
        <f>SUMPRODUCT(('Materials bought'!$A$4:$A$4121='Buy list'!A702)*('Materials bought'!$B$4:$B$4121))-SUMPRODUCT(('Materials used'!$A$4:$A$4296='Buy list'!A702)*('Materials used'!$B$4:$B$4296))</f>
        <v>0</v>
      </c>
      <c r="D702" s="99">
        <f>SUMPRODUCT((Orders!$A$4:$A$3960='Buy list'!$A702)*(Orders!$D$4:$D$3960))</f>
        <v>0</v>
      </c>
      <c r="E702" s="99">
        <f t="shared" si="42"/>
        <v>0</v>
      </c>
      <c r="F702" s="100" t="e">
        <f>VLOOKUP(A702,'RAW MATERIALS'!$B$4:$I$206,2,FALSE)</f>
        <v>#N/A</v>
      </c>
      <c r="G702" s="100" t="e">
        <f t="shared" si="43"/>
        <v>#N/A</v>
      </c>
      <c r="H702" s="101" t="e">
        <f>'RAW MATERIALS'!#REF!</f>
        <v>#REF!</v>
      </c>
      <c r="I702" s="101" t="e">
        <f t="shared" si="44"/>
        <v>#N/A</v>
      </c>
      <c r="J702" s="137" t="e">
        <f>VLOOKUP(A702,'RAW MATERIALS'!$B$4:$I$206,3,FALSE)*B702</f>
        <v>#N/A</v>
      </c>
    </row>
    <row r="703" spans="1:10" hidden="1">
      <c r="A703" s="97">
        <f>'RAW MATERIALS'!B445</f>
        <v>0</v>
      </c>
      <c r="B703" s="98" t="e">
        <f t="shared" si="45"/>
        <v>#N/A</v>
      </c>
      <c r="C703" s="99">
        <f>SUMPRODUCT(('Materials bought'!$A$4:$A$4121='Buy list'!A703)*('Materials bought'!$B$4:$B$4121))-SUMPRODUCT(('Materials used'!$A$4:$A$4296='Buy list'!A703)*('Materials used'!$B$4:$B$4296))</f>
        <v>0</v>
      </c>
      <c r="D703" s="99">
        <f>SUMPRODUCT((Orders!$A$4:$A$3960='Buy list'!$A703)*(Orders!$D$4:$D$3960))</f>
        <v>0</v>
      </c>
      <c r="E703" s="99">
        <f t="shared" si="42"/>
        <v>0</v>
      </c>
      <c r="F703" s="100" t="e">
        <f>VLOOKUP(A703,'RAW MATERIALS'!$B$4:$I$206,2,FALSE)</f>
        <v>#N/A</v>
      </c>
      <c r="G703" s="100" t="e">
        <f t="shared" si="43"/>
        <v>#N/A</v>
      </c>
      <c r="H703" s="101" t="e">
        <f>'RAW MATERIALS'!#REF!</f>
        <v>#REF!</v>
      </c>
      <c r="I703" s="101" t="e">
        <f t="shared" si="44"/>
        <v>#N/A</v>
      </c>
      <c r="J703" s="137" t="e">
        <f>VLOOKUP(A703,'RAW MATERIALS'!$B$4:$I$206,3,FALSE)*B703</f>
        <v>#N/A</v>
      </c>
    </row>
    <row r="704" spans="1:10" hidden="1">
      <c r="A704" s="97">
        <f>'RAW MATERIALS'!B446</f>
        <v>0</v>
      </c>
      <c r="B704" s="98" t="e">
        <f t="shared" si="45"/>
        <v>#N/A</v>
      </c>
      <c r="C704" s="99">
        <f>SUMPRODUCT(('Materials bought'!$A$4:$A$4121='Buy list'!A704)*('Materials bought'!$B$4:$B$4121))-SUMPRODUCT(('Materials used'!$A$4:$A$4296='Buy list'!A704)*('Materials used'!$B$4:$B$4296))</f>
        <v>0</v>
      </c>
      <c r="D704" s="99">
        <f>SUMPRODUCT((Orders!$A$4:$A$3960='Buy list'!$A704)*(Orders!$D$4:$D$3960))</f>
        <v>0</v>
      </c>
      <c r="E704" s="99">
        <f t="shared" si="42"/>
        <v>0</v>
      </c>
      <c r="F704" s="100" t="e">
        <f>VLOOKUP(A704,'RAW MATERIALS'!$B$4:$I$206,2,FALSE)</f>
        <v>#N/A</v>
      </c>
      <c r="G704" s="100" t="e">
        <f t="shared" si="43"/>
        <v>#N/A</v>
      </c>
      <c r="H704" s="101" t="e">
        <f>'RAW MATERIALS'!#REF!</f>
        <v>#REF!</v>
      </c>
      <c r="I704" s="101" t="e">
        <f t="shared" si="44"/>
        <v>#N/A</v>
      </c>
      <c r="J704" s="137" t="e">
        <f>VLOOKUP(A704,'RAW MATERIALS'!$B$4:$I$206,3,FALSE)*B704</f>
        <v>#N/A</v>
      </c>
    </row>
    <row r="705" spans="1:10" hidden="1">
      <c r="A705" s="97">
        <f>'RAW MATERIALS'!B447</f>
        <v>0</v>
      </c>
      <c r="B705" s="98" t="e">
        <f t="shared" si="45"/>
        <v>#N/A</v>
      </c>
      <c r="C705" s="99">
        <f>SUMPRODUCT(('Materials bought'!$A$4:$A$4121='Buy list'!A705)*('Materials bought'!$B$4:$B$4121))-SUMPRODUCT(('Materials used'!$A$4:$A$4296='Buy list'!A705)*('Materials used'!$B$4:$B$4296))</f>
        <v>0</v>
      </c>
      <c r="D705" s="99">
        <f>SUMPRODUCT((Orders!$A$4:$A$3960='Buy list'!$A705)*(Orders!$D$4:$D$3960))</f>
        <v>0</v>
      </c>
      <c r="E705" s="99">
        <f t="shared" si="42"/>
        <v>0</v>
      </c>
      <c r="F705" s="100" t="e">
        <f>VLOOKUP(A705,'RAW MATERIALS'!$B$4:$I$206,2,FALSE)</f>
        <v>#N/A</v>
      </c>
      <c r="G705" s="100" t="e">
        <f t="shared" si="43"/>
        <v>#N/A</v>
      </c>
      <c r="H705" s="101" t="e">
        <f>'RAW MATERIALS'!#REF!</f>
        <v>#REF!</v>
      </c>
      <c r="I705" s="101" t="e">
        <f t="shared" si="44"/>
        <v>#N/A</v>
      </c>
      <c r="J705" s="137" t="e">
        <f>VLOOKUP(A705,'RAW MATERIALS'!$B$4:$I$206,3,FALSE)*B705</f>
        <v>#N/A</v>
      </c>
    </row>
    <row r="706" spans="1:10" hidden="1">
      <c r="A706" s="97">
        <f>'RAW MATERIALS'!B448</f>
        <v>0</v>
      </c>
      <c r="B706" s="98" t="e">
        <f t="shared" si="45"/>
        <v>#N/A</v>
      </c>
      <c r="C706" s="99">
        <f>SUMPRODUCT(('Materials bought'!$A$4:$A$4121='Buy list'!A706)*('Materials bought'!$B$4:$B$4121))-SUMPRODUCT(('Materials used'!$A$4:$A$4296='Buy list'!A706)*('Materials used'!$B$4:$B$4296))</f>
        <v>0</v>
      </c>
      <c r="D706" s="99">
        <f>SUMPRODUCT((Orders!$A$4:$A$3960='Buy list'!$A706)*(Orders!$D$4:$D$3960))</f>
        <v>0</v>
      </c>
      <c r="E706" s="99">
        <f t="shared" si="42"/>
        <v>0</v>
      </c>
      <c r="F706" s="100" t="e">
        <f>VLOOKUP(A706,'RAW MATERIALS'!$B$4:$I$206,2,FALSE)</f>
        <v>#N/A</v>
      </c>
      <c r="G706" s="100" t="e">
        <f t="shared" si="43"/>
        <v>#N/A</v>
      </c>
      <c r="H706" s="101" t="e">
        <f>'RAW MATERIALS'!#REF!</f>
        <v>#REF!</v>
      </c>
      <c r="I706" s="101" t="e">
        <f t="shared" si="44"/>
        <v>#N/A</v>
      </c>
      <c r="J706" s="137" t="e">
        <f>VLOOKUP(A706,'RAW MATERIALS'!$B$4:$I$206,3,FALSE)*B706</f>
        <v>#N/A</v>
      </c>
    </row>
    <row r="707" spans="1:10" hidden="1">
      <c r="A707" s="97">
        <f>'RAW MATERIALS'!B449</f>
        <v>0</v>
      </c>
      <c r="B707" s="98" t="e">
        <f t="shared" si="45"/>
        <v>#N/A</v>
      </c>
      <c r="C707" s="99">
        <f>SUMPRODUCT(('Materials bought'!$A$4:$A$4121='Buy list'!A707)*('Materials bought'!$B$4:$B$4121))-SUMPRODUCT(('Materials used'!$A$4:$A$4296='Buy list'!A707)*('Materials used'!$B$4:$B$4296))</f>
        <v>0</v>
      </c>
      <c r="D707" s="99">
        <f>SUMPRODUCT((Orders!$A$4:$A$3960='Buy list'!$A707)*(Orders!$D$4:$D$3960))</f>
        <v>0</v>
      </c>
      <c r="E707" s="99">
        <f t="shared" si="42"/>
        <v>0</v>
      </c>
      <c r="F707" s="100" t="e">
        <f>VLOOKUP(A707,'RAW MATERIALS'!$B$4:$I$206,2,FALSE)</f>
        <v>#N/A</v>
      </c>
      <c r="G707" s="100" t="e">
        <f t="shared" si="43"/>
        <v>#N/A</v>
      </c>
      <c r="H707" s="101" t="e">
        <f>'RAW MATERIALS'!#REF!</f>
        <v>#REF!</v>
      </c>
      <c r="I707" s="101" t="e">
        <f t="shared" si="44"/>
        <v>#N/A</v>
      </c>
      <c r="J707" s="137" t="e">
        <f>VLOOKUP(A707,'RAW MATERIALS'!$B$4:$I$206,3,FALSE)*B707</f>
        <v>#N/A</v>
      </c>
    </row>
    <row r="708" spans="1:10" hidden="1">
      <c r="A708" s="97">
        <f>'RAW MATERIALS'!B450</f>
        <v>0</v>
      </c>
      <c r="B708" s="98" t="e">
        <f t="shared" si="45"/>
        <v>#N/A</v>
      </c>
      <c r="C708" s="99">
        <f>SUMPRODUCT(('Materials bought'!$A$4:$A$4121='Buy list'!A708)*('Materials bought'!$B$4:$B$4121))-SUMPRODUCT(('Materials used'!$A$4:$A$4296='Buy list'!A708)*('Materials used'!$B$4:$B$4296))</f>
        <v>0</v>
      </c>
      <c r="D708" s="99">
        <f>SUMPRODUCT((Orders!$A$4:$A$3960='Buy list'!$A708)*(Orders!$D$4:$D$3960))</f>
        <v>0</v>
      </c>
      <c r="E708" s="99">
        <f t="shared" si="42"/>
        <v>0</v>
      </c>
      <c r="F708" s="100" t="e">
        <f>VLOOKUP(A708,'RAW MATERIALS'!$B$4:$I$206,2,FALSE)</f>
        <v>#N/A</v>
      </c>
      <c r="G708" s="100" t="e">
        <f t="shared" si="43"/>
        <v>#N/A</v>
      </c>
      <c r="H708" s="101" t="e">
        <f>'RAW MATERIALS'!#REF!</f>
        <v>#REF!</v>
      </c>
      <c r="I708" s="101" t="e">
        <f t="shared" si="44"/>
        <v>#N/A</v>
      </c>
      <c r="J708" s="137" t="e">
        <f>VLOOKUP(A708,'RAW MATERIALS'!$B$4:$I$206,3,FALSE)*B708</f>
        <v>#N/A</v>
      </c>
    </row>
    <row r="709" spans="1:10" hidden="1">
      <c r="A709" s="97">
        <f>'RAW MATERIALS'!B451</f>
        <v>0</v>
      </c>
      <c r="B709" s="98" t="e">
        <f t="shared" si="45"/>
        <v>#N/A</v>
      </c>
      <c r="C709" s="99">
        <f>SUMPRODUCT(('Materials bought'!$A$4:$A$4121='Buy list'!A709)*('Materials bought'!$B$4:$B$4121))-SUMPRODUCT(('Materials used'!$A$4:$A$4296='Buy list'!A709)*('Materials used'!$B$4:$B$4296))</f>
        <v>0</v>
      </c>
      <c r="D709" s="99">
        <f>SUMPRODUCT((Orders!$A$4:$A$3960='Buy list'!$A709)*(Orders!$D$4:$D$3960))</f>
        <v>0</v>
      </c>
      <c r="E709" s="99">
        <f t="shared" ref="E709:E772" si="46">IF(C709-D709&lt;0,D709-C709,0)</f>
        <v>0</v>
      </c>
      <c r="F709" s="100" t="e">
        <f>VLOOKUP(A709,'RAW MATERIALS'!$B$4:$I$206,2,FALSE)</f>
        <v>#N/A</v>
      </c>
      <c r="G709" s="100" t="e">
        <f t="shared" ref="G709:G772" si="47">IF(C709-D709&lt;=F709,2*F709,0)</f>
        <v>#N/A</v>
      </c>
      <c r="H709" s="101" t="e">
        <f>'RAW MATERIALS'!#REF!</f>
        <v>#REF!</v>
      </c>
      <c r="I709" s="101" t="e">
        <f t="shared" ref="I709:I772" si="48">IF(B709&gt;0,"yes","no")</f>
        <v>#N/A</v>
      </c>
      <c r="J709" s="137" t="e">
        <f>VLOOKUP(A709,'RAW MATERIALS'!$B$4:$I$206,3,FALSE)*B709</f>
        <v>#N/A</v>
      </c>
    </row>
    <row r="710" spans="1:10" hidden="1">
      <c r="A710" s="97">
        <f>'RAW MATERIALS'!B452</f>
        <v>0</v>
      </c>
      <c r="B710" s="98" t="e">
        <f t="shared" si="45"/>
        <v>#N/A</v>
      </c>
      <c r="C710" s="99">
        <f>SUMPRODUCT(('Materials bought'!$A$4:$A$4121='Buy list'!A710)*('Materials bought'!$B$4:$B$4121))-SUMPRODUCT(('Materials used'!$A$4:$A$4296='Buy list'!A710)*('Materials used'!$B$4:$B$4296))</f>
        <v>0</v>
      </c>
      <c r="D710" s="99">
        <f>SUMPRODUCT((Orders!$A$4:$A$3960='Buy list'!$A710)*(Orders!$D$4:$D$3960))</f>
        <v>0</v>
      </c>
      <c r="E710" s="99">
        <f t="shared" si="46"/>
        <v>0</v>
      </c>
      <c r="F710" s="100" t="e">
        <f>VLOOKUP(A710,'RAW MATERIALS'!$B$4:$I$206,2,FALSE)</f>
        <v>#N/A</v>
      </c>
      <c r="G710" s="100" t="e">
        <f t="shared" si="47"/>
        <v>#N/A</v>
      </c>
      <c r="H710" s="101" t="e">
        <f>'RAW MATERIALS'!#REF!</f>
        <v>#REF!</v>
      </c>
      <c r="I710" s="101" t="e">
        <f t="shared" si="48"/>
        <v>#N/A</v>
      </c>
      <c r="J710" s="137" t="e">
        <f>VLOOKUP(A710,'RAW MATERIALS'!$B$4:$I$206,3,FALSE)*B710</f>
        <v>#N/A</v>
      </c>
    </row>
    <row r="711" spans="1:10" hidden="1">
      <c r="A711" s="97">
        <f>'RAW MATERIALS'!B453</f>
        <v>0</v>
      </c>
      <c r="B711" s="98" t="e">
        <f t="shared" si="45"/>
        <v>#N/A</v>
      </c>
      <c r="C711" s="99">
        <f>SUMPRODUCT(('Materials bought'!$A$4:$A$4121='Buy list'!A711)*('Materials bought'!$B$4:$B$4121))-SUMPRODUCT(('Materials used'!$A$4:$A$4296='Buy list'!A711)*('Materials used'!$B$4:$B$4296))</f>
        <v>0</v>
      </c>
      <c r="D711" s="99">
        <f>SUMPRODUCT((Orders!$A$4:$A$3960='Buy list'!$A711)*(Orders!$D$4:$D$3960))</f>
        <v>0</v>
      </c>
      <c r="E711" s="99">
        <f t="shared" si="46"/>
        <v>0</v>
      </c>
      <c r="F711" s="100" t="e">
        <f>VLOOKUP(A711,'RAW MATERIALS'!$B$4:$I$206,2,FALSE)</f>
        <v>#N/A</v>
      </c>
      <c r="G711" s="100" t="e">
        <f t="shared" si="47"/>
        <v>#N/A</v>
      </c>
      <c r="H711" s="101" t="e">
        <f>'RAW MATERIALS'!#REF!</f>
        <v>#REF!</v>
      </c>
      <c r="I711" s="101" t="e">
        <f t="shared" si="48"/>
        <v>#N/A</v>
      </c>
      <c r="J711" s="137" t="e">
        <f>VLOOKUP(A711,'RAW MATERIALS'!$B$4:$I$206,3,FALSE)*B711</f>
        <v>#N/A</v>
      </c>
    </row>
    <row r="712" spans="1:10" hidden="1">
      <c r="A712" s="97">
        <f>'RAW MATERIALS'!B454</f>
        <v>0</v>
      </c>
      <c r="B712" s="98" t="e">
        <f t="shared" si="45"/>
        <v>#N/A</v>
      </c>
      <c r="C712" s="99">
        <f>SUMPRODUCT(('Materials bought'!$A$4:$A$4121='Buy list'!A712)*('Materials bought'!$B$4:$B$4121))-SUMPRODUCT(('Materials used'!$A$4:$A$4296='Buy list'!A712)*('Materials used'!$B$4:$B$4296))</f>
        <v>0</v>
      </c>
      <c r="D712" s="99">
        <f>SUMPRODUCT((Orders!$A$4:$A$3960='Buy list'!$A712)*(Orders!$D$4:$D$3960))</f>
        <v>0</v>
      </c>
      <c r="E712" s="99">
        <f t="shared" si="46"/>
        <v>0</v>
      </c>
      <c r="F712" s="100" t="e">
        <f>VLOOKUP(A712,'RAW MATERIALS'!$B$4:$I$206,2,FALSE)</f>
        <v>#N/A</v>
      </c>
      <c r="G712" s="100" t="e">
        <f t="shared" si="47"/>
        <v>#N/A</v>
      </c>
      <c r="H712" s="101" t="e">
        <f>'RAW MATERIALS'!#REF!</f>
        <v>#REF!</v>
      </c>
      <c r="I712" s="101" t="e">
        <f t="shared" si="48"/>
        <v>#N/A</v>
      </c>
      <c r="J712" s="137" t="e">
        <f>VLOOKUP(A712,'RAW MATERIALS'!$B$4:$I$206,3,FALSE)*B712</f>
        <v>#N/A</v>
      </c>
    </row>
    <row r="713" spans="1:10" hidden="1">
      <c r="A713" s="97">
        <f>'RAW MATERIALS'!B455</f>
        <v>0</v>
      </c>
      <c r="B713" s="98" t="e">
        <f t="shared" si="45"/>
        <v>#N/A</v>
      </c>
      <c r="C713" s="99">
        <f>SUMPRODUCT(('Materials bought'!$A$4:$A$4121='Buy list'!A713)*('Materials bought'!$B$4:$B$4121))-SUMPRODUCT(('Materials used'!$A$4:$A$4296='Buy list'!A713)*('Materials used'!$B$4:$B$4296))</f>
        <v>0</v>
      </c>
      <c r="D713" s="99">
        <f>SUMPRODUCT((Orders!$A$4:$A$3960='Buy list'!$A713)*(Orders!$D$4:$D$3960))</f>
        <v>0</v>
      </c>
      <c r="E713" s="99">
        <f t="shared" si="46"/>
        <v>0</v>
      </c>
      <c r="F713" s="100" t="e">
        <f>VLOOKUP(A713,'RAW MATERIALS'!$B$4:$I$206,2,FALSE)</f>
        <v>#N/A</v>
      </c>
      <c r="G713" s="100" t="e">
        <f t="shared" si="47"/>
        <v>#N/A</v>
      </c>
      <c r="H713" s="101" t="e">
        <f>'RAW MATERIALS'!#REF!</f>
        <v>#REF!</v>
      </c>
      <c r="I713" s="101" t="e">
        <f t="shared" si="48"/>
        <v>#N/A</v>
      </c>
      <c r="J713" s="137" t="e">
        <f>VLOOKUP(A713,'RAW MATERIALS'!$B$4:$I$206,3,FALSE)*B713</f>
        <v>#N/A</v>
      </c>
    </row>
    <row r="714" spans="1:10" hidden="1">
      <c r="A714" s="97">
        <f>'RAW MATERIALS'!B456</f>
        <v>0</v>
      </c>
      <c r="B714" s="98" t="e">
        <f t="shared" si="45"/>
        <v>#N/A</v>
      </c>
      <c r="C714" s="99">
        <f>SUMPRODUCT(('Materials bought'!$A$4:$A$4121='Buy list'!A714)*('Materials bought'!$B$4:$B$4121))-SUMPRODUCT(('Materials used'!$A$4:$A$4296='Buy list'!A714)*('Materials used'!$B$4:$B$4296))</f>
        <v>0</v>
      </c>
      <c r="D714" s="99">
        <f>SUMPRODUCT((Orders!$A$4:$A$3960='Buy list'!$A714)*(Orders!$D$4:$D$3960))</f>
        <v>0</v>
      </c>
      <c r="E714" s="99">
        <f t="shared" si="46"/>
        <v>0</v>
      </c>
      <c r="F714" s="100" t="e">
        <f>VLOOKUP(A714,'RAW MATERIALS'!$B$4:$I$206,2,FALSE)</f>
        <v>#N/A</v>
      </c>
      <c r="G714" s="100" t="e">
        <f t="shared" si="47"/>
        <v>#N/A</v>
      </c>
      <c r="H714" s="101" t="e">
        <f>'RAW MATERIALS'!#REF!</f>
        <v>#REF!</v>
      </c>
      <c r="I714" s="101" t="e">
        <f t="shared" si="48"/>
        <v>#N/A</v>
      </c>
      <c r="J714" s="137" t="e">
        <f>VLOOKUP(A714,'RAW MATERIALS'!$B$4:$I$206,3,FALSE)*B714</f>
        <v>#N/A</v>
      </c>
    </row>
    <row r="715" spans="1:10" hidden="1">
      <c r="A715" s="97">
        <f>'RAW MATERIALS'!B457</f>
        <v>0</v>
      </c>
      <c r="B715" s="98" t="e">
        <f t="shared" si="45"/>
        <v>#N/A</v>
      </c>
      <c r="C715" s="99">
        <f>SUMPRODUCT(('Materials bought'!$A$4:$A$4121='Buy list'!A715)*('Materials bought'!$B$4:$B$4121))-SUMPRODUCT(('Materials used'!$A$4:$A$4296='Buy list'!A715)*('Materials used'!$B$4:$B$4296))</f>
        <v>0</v>
      </c>
      <c r="D715" s="99">
        <f>SUMPRODUCT((Orders!$A$4:$A$3960='Buy list'!$A715)*(Orders!$D$4:$D$3960))</f>
        <v>0</v>
      </c>
      <c r="E715" s="99">
        <f t="shared" si="46"/>
        <v>0</v>
      </c>
      <c r="F715" s="100" t="e">
        <f>VLOOKUP(A715,'RAW MATERIALS'!$B$4:$I$206,2,FALSE)</f>
        <v>#N/A</v>
      </c>
      <c r="G715" s="100" t="e">
        <f t="shared" si="47"/>
        <v>#N/A</v>
      </c>
      <c r="H715" s="101" t="e">
        <f>'RAW MATERIALS'!#REF!</f>
        <v>#REF!</v>
      </c>
      <c r="I715" s="101" t="e">
        <f t="shared" si="48"/>
        <v>#N/A</v>
      </c>
      <c r="J715" s="137" t="e">
        <f>VLOOKUP(A715,'RAW MATERIALS'!$B$4:$I$206,3,FALSE)*B715</f>
        <v>#N/A</v>
      </c>
    </row>
    <row r="716" spans="1:10" hidden="1">
      <c r="A716" s="97">
        <f>'RAW MATERIALS'!B458</f>
        <v>0</v>
      </c>
      <c r="B716" s="98" t="e">
        <f t="shared" si="45"/>
        <v>#N/A</v>
      </c>
      <c r="C716" s="99">
        <f>SUMPRODUCT(('Materials bought'!$A$4:$A$4121='Buy list'!A716)*('Materials bought'!$B$4:$B$4121))-SUMPRODUCT(('Materials used'!$A$4:$A$4296='Buy list'!A716)*('Materials used'!$B$4:$B$4296))</f>
        <v>0</v>
      </c>
      <c r="D716" s="99">
        <f>SUMPRODUCT((Orders!$A$4:$A$3960='Buy list'!$A716)*(Orders!$D$4:$D$3960))</f>
        <v>0</v>
      </c>
      <c r="E716" s="99">
        <f t="shared" si="46"/>
        <v>0</v>
      </c>
      <c r="F716" s="100" t="e">
        <f>VLOOKUP(A716,'RAW MATERIALS'!$B$4:$I$206,2,FALSE)</f>
        <v>#N/A</v>
      </c>
      <c r="G716" s="100" t="e">
        <f t="shared" si="47"/>
        <v>#N/A</v>
      </c>
      <c r="H716" s="101" t="e">
        <f>'RAW MATERIALS'!#REF!</f>
        <v>#REF!</v>
      </c>
      <c r="I716" s="101" t="e">
        <f t="shared" si="48"/>
        <v>#N/A</v>
      </c>
      <c r="J716" s="137" t="e">
        <f>VLOOKUP(A716,'RAW MATERIALS'!$B$4:$I$206,3,FALSE)*B716</f>
        <v>#N/A</v>
      </c>
    </row>
    <row r="717" spans="1:10" hidden="1">
      <c r="A717" s="97">
        <f>'RAW MATERIALS'!B459</f>
        <v>0</v>
      </c>
      <c r="B717" s="98" t="e">
        <f t="shared" si="45"/>
        <v>#N/A</v>
      </c>
      <c r="C717" s="99">
        <f>SUMPRODUCT(('Materials bought'!$A$4:$A$4121='Buy list'!A717)*('Materials bought'!$B$4:$B$4121))-SUMPRODUCT(('Materials used'!$A$4:$A$4296='Buy list'!A717)*('Materials used'!$B$4:$B$4296))</f>
        <v>0</v>
      </c>
      <c r="D717" s="99">
        <f>SUMPRODUCT((Orders!$A$4:$A$3960='Buy list'!$A717)*(Orders!$D$4:$D$3960))</f>
        <v>0</v>
      </c>
      <c r="E717" s="99">
        <f t="shared" si="46"/>
        <v>0</v>
      </c>
      <c r="F717" s="100" t="e">
        <f>VLOOKUP(A717,'RAW MATERIALS'!$B$4:$I$206,2,FALSE)</f>
        <v>#N/A</v>
      </c>
      <c r="G717" s="100" t="e">
        <f t="shared" si="47"/>
        <v>#N/A</v>
      </c>
      <c r="H717" s="101" t="e">
        <f>'RAW MATERIALS'!#REF!</f>
        <v>#REF!</v>
      </c>
      <c r="I717" s="101" t="e">
        <f t="shared" si="48"/>
        <v>#N/A</v>
      </c>
      <c r="J717" s="137" t="e">
        <f>VLOOKUP(A717,'RAW MATERIALS'!$B$4:$I$206,3,FALSE)*B717</f>
        <v>#N/A</v>
      </c>
    </row>
    <row r="718" spans="1:10" hidden="1">
      <c r="A718" s="97">
        <f>'RAW MATERIALS'!B460</f>
        <v>0</v>
      </c>
      <c r="B718" s="98" t="e">
        <f t="shared" si="45"/>
        <v>#N/A</v>
      </c>
      <c r="C718" s="99">
        <f>SUMPRODUCT(('Materials bought'!$A$4:$A$4121='Buy list'!A718)*('Materials bought'!$B$4:$B$4121))-SUMPRODUCT(('Materials used'!$A$4:$A$4296='Buy list'!A718)*('Materials used'!$B$4:$B$4296))</f>
        <v>0</v>
      </c>
      <c r="D718" s="99">
        <f>SUMPRODUCT((Orders!$A$4:$A$3960='Buy list'!$A718)*(Orders!$D$4:$D$3960))</f>
        <v>0</v>
      </c>
      <c r="E718" s="99">
        <f t="shared" si="46"/>
        <v>0</v>
      </c>
      <c r="F718" s="100" t="e">
        <f>VLOOKUP(A718,'RAW MATERIALS'!$B$4:$I$206,2,FALSE)</f>
        <v>#N/A</v>
      </c>
      <c r="G718" s="100" t="e">
        <f t="shared" si="47"/>
        <v>#N/A</v>
      </c>
      <c r="H718" s="101" t="e">
        <f>'RAW MATERIALS'!#REF!</f>
        <v>#REF!</v>
      </c>
      <c r="I718" s="101" t="e">
        <f t="shared" si="48"/>
        <v>#N/A</v>
      </c>
      <c r="J718" s="137" t="e">
        <f>VLOOKUP(A718,'RAW MATERIALS'!$B$4:$I$206,3,FALSE)*B718</f>
        <v>#N/A</v>
      </c>
    </row>
    <row r="719" spans="1:10" hidden="1">
      <c r="A719" s="97">
        <f>'RAW MATERIALS'!B461</f>
        <v>0</v>
      </c>
      <c r="B719" s="98" t="e">
        <f t="shared" si="45"/>
        <v>#N/A</v>
      </c>
      <c r="C719" s="99">
        <f>SUMPRODUCT(('Materials bought'!$A$4:$A$4121='Buy list'!A719)*('Materials bought'!$B$4:$B$4121))-SUMPRODUCT(('Materials used'!$A$4:$A$4296='Buy list'!A719)*('Materials used'!$B$4:$B$4296))</f>
        <v>0</v>
      </c>
      <c r="D719" s="99">
        <f>SUMPRODUCT((Orders!$A$4:$A$3960='Buy list'!$A719)*(Orders!$D$4:$D$3960))</f>
        <v>0</v>
      </c>
      <c r="E719" s="99">
        <f t="shared" si="46"/>
        <v>0</v>
      </c>
      <c r="F719" s="100" t="e">
        <f>VLOOKUP(A719,'RAW MATERIALS'!$B$4:$I$206,2,FALSE)</f>
        <v>#N/A</v>
      </c>
      <c r="G719" s="100" t="e">
        <f t="shared" si="47"/>
        <v>#N/A</v>
      </c>
      <c r="H719" s="101" t="e">
        <f>'RAW MATERIALS'!#REF!</f>
        <v>#REF!</v>
      </c>
      <c r="I719" s="101" t="e">
        <f t="shared" si="48"/>
        <v>#N/A</v>
      </c>
      <c r="J719" s="137" t="e">
        <f>VLOOKUP(A719,'RAW MATERIALS'!$B$4:$I$206,3,FALSE)*B719</f>
        <v>#N/A</v>
      </c>
    </row>
    <row r="720" spans="1:10" hidden="1">
      <c r="A720" s="97">
        <f>'RAW MATERIALS'!B462</f>
        <v>0</v>
      </c>
      <c r="B720" s="98" t="e">
        <f t="shared" si="45"/>
        <v>#N/A</v>
      </c>
      <c r="C720" s="99">
        <f>SUMPRODUCT(('Materials bought'!$A$4:$A$4121='Buy list'!A720)*('Materials bought'!$B$4:$B$4121))-SUMPRODUCT(('Materials used'!$A$4:$A$4296='Buy list'!A720)*('Materials used'!$B$4:$B$4296))</f>
        <v>0</v>
      </c>
      <c r="D720" s="99">
        <f>SUMPRODUCT((Orders!$A$4:$A$3960='Buy list'!$A720)*(Orders!$D$4:$D$3960))</f>
        <v>0</v>
      </c>
      <c r="E720" s="99">
        <f t="shared" si="46"/>
        <v>0</v>
      </c>
      <c r="F720" s="100" t="e">
        <f>VLOOKUP(A720,'RAW MATERIALS'!$B$4:$I$206,2,FALSE)</f>
        <v>#N/A</v>
      </c>
      <c r="G720" s="100" t="e">
        <f t="shared" si="47"/>
        <v>#N/A</v>
      </c>
      <c r="H720" s="101" t="e">
        <f>'RAW MATERIALS'!#REF!</f>
        <v>#REF!</v>
      </c>
      <c r="I720" s="101" t="e">
        <f t="shared" si="48"/>
        <v>#N/A</v>
      </c>
      <c r="J720" s="137" t="e">
        <f>VLOOKUP(A720,'RAW MATERIALS'!$B$4:$I$206,3,FALSE)*B720</f>
        <v>#N/A</v>
      </c>
    </row>
    <row r="721" spans="1:10" hidden="1">
      <c r="A721" s="97">
        <f>'RAW MATERIALS'!B463</f>
        <v>0</v>
      </c>
      <c r="B721" s="98" t="e">
        <f t="shared" si="45"/>
        <v>#N/A</v>
      </c>
      <c r="C721" s="99">
        <f>SUMPRODUCT(('Materials bought'!$A$4:$A$4121='Buy list'!A721)*('Materials bought'!$B$4:$B$4121))-SUMPRODUCT(('Materials used'!$A$4:$A$4296='Buy list'!A721)*('Materials used'!$B$4:$B$4296))</f>
        <v>0</v>
      </c>
      <c r="D721" s="99">
        <f>SUMPRODUCT((Orders!$A$4:$A$3960='Buy list'!$A721)*(Orders!$D$4:$D$3960))</f>
        <v>0</v>
      </c>
      <c r="E721" s="99">
        <f t="shared" si="46"/>
        <v>0</v>
      </c>
      <c r="F721" s="100" t="e">
        <f>VLOOKUP(A721,'RAW MATERIALS'!$B$4:$I$206,2,FALSE)</f>
        <v>#N/A</v>
      </c>
      <c r="G721" s="100" t="e">
        <f t="shared" si="47"/>
        <v>#N/A</v>
      </c>
      <c r="H721" s="101" t="e">
        <f>'RAW MATERIALS'!#REF!</f>
        <v>#REF!</v>
      </c>
      <c r="I721" s="101" t="e">
        <f t="shared" si="48"/>
        <v>#N/A</v>
      </c>
      <c r="J721" s="137" t="e">
        <f>VLOOKUP(A721,'RAW MATERIALS'!$B$4:$I$206,3,FALSE)*B721</f>
        <v>#N/A</v>
      </c>
    </row>
    <row r="722" spans="1:10" hidden="1">
      <c r="A722" s="97">
        <f>'RAW MATERIALS'!B464</f>
        <v>0</v>
      </c>
      <c r="B722" s="98" t="e">
        <f t="shared" si="45"/>
        <v>#N/A</v>
      </c>
      <c r="C722" s="99">
        <f>SUMPRODUCT(('Materials bought'!$A$4:$A$4121='Buy list'!A722)*('Materials bought'!$B$4:$B$4121))-SUMPRODUCT(('Materials used'!$A$4:$A$4296='Buy list'!A722)*('Materials used'!$B$4:$B$4296))</f>
        <v>0</v>
      </c>
      <c r="D722" s="99">
        <f>SUMPRODUCT((Orders!$A$4:$A$3960='Buy list'!$A722)*(Orders!$D$4:$D$3960))</f>
        <v>0</v>
      </c>
      <c r="E722" s="99">
        <f t="shared" si="46"/>
        <v>0</v>
      </c>
      <c r="F722" s="100" t="e">
        <f>VLOOKUP(A722,'RAW MATERIALS'!$B$4:$I$206,2,FALSE)</f>
        <v>#N/A</v>
      </c>
      <c r="G722" s="100" t="e">
        <f t="shared" si="47"/>
        <v>#N/A</v>
      </c>
      <c r="H722" s="101" t="e">
        <f>'RAW MATERIALS'!#REF!</f>
        <v>#REF!</v>
      </c>
      <c r="I722" s="101" t="e">
        <f t="shared" si="48"/>
        <v>#N/A</v>
      </c>
      <c r="J722" s="137" t="e">
        <f>VLOOKUP(A722,'RAW MATERIALS'!$B$4:$I$206,3,FALSE)*B722</f>
        <v>#N/A</v>
      </c>
    </row>
    <row r="723" spans="1:10" hidden="1">
      <c r="A723" s="97">
        <f>'RAW MATERIALS'!B465</f>
        <v>0</v>
      </c>
      <c r="B723" s="98" t="e">
        <f t="shared" si="45"/>
        <v>#N/A</v>
      </c>
      <c r="C723" s="99">
        <f>SUMPRODUCT(('Materials bought'!$A$4:$A$4121='Buy list'!A723)*('Materials bought'!$B$4:$B$4121))-SUMPRODUCT(('Materials used'!$A$4:$A$4296='Buy list'!A723)*('Materials used'!$B$4:$B$4296))</f>
        <v>0</v>
      </c>
      <c r="D723" s="99">
        <f>SUMPRODUCT((Orders!$A$4:$A$3960='Buy list'!$A723)*(Orders!$D$4:$D$3960))</f>
        <v>0</v>
      </c>
      <c r="E723" s="99">
        <f t="shared" si="46"/>
        <v>0</v>
      </c>
      <c r="F723" s="100" t="e">
        <f>VLOOKUP(A723,'RAW MATERIALS'!$B$4:$I$206,2,FALSE)</f>
        <v>#N/A</v>
      </c>
      <c r="G723" s="100" t="e">
        <f t="shared" si="47"/>
        <v>#N/A</v>
      </c>
      <c r="H723" s="101" t="e">
        <f>'RAW MATERIALS'!#REF!</f>
        <v>#REF!</v>
      </c>
      <c r="I723" s="101" t="e">
        <f t="shared" si="48"/>
        <v>#N/A</v>
      </c>
      <c r="J723" s="137" t="e">
        <f>VLOOKUP(A723,'RAW MATERIALS'!$B$4:$I$206,3,FALSE)*B723</f>
        <v>#N/A</v>
      </c>
    </row>
    <row r="724" spans="1:10" hidden="1">
      <c r="A724" s="97">
        <f>'RAW MATERIALS'!B466</f>
        <v>0</v>
      </c>
      <c r="B724" s="98" t="e">
        <f t="shared" si="45"/>
        <v>#N/A</v>
      </c>
      <c r="C724" s="99">
        <f>SUMPRODUCT(('Materials bought'!$A$4:$A$4121='Buy list'!A724)*('Materials bought'!$B$4:$B$4121))-SUMPRODUCT(('Materials used'!$A$4:$A$4296='Buy list'!A724)*('Materials used'!$B$4:$B$4296))</f>
        <v>0</v>
      </c>
      <c r="D724" s="99">
        <f>SUMPRODUCT((Orders!$A$4:$A$3960='Buy list'!$A724)*(Orders!$D$4:$D$3960))</f>
        <v>0</v>
      </c>
      <c r="E724" s="99">
        <f t="shared" si="46"/>
        <v>0</v>
      </c>
      <c r="F724" s="100" t="e">
        <f>VLOOKUP(A724,'RAW MATERIALS'!$B$4:$I$206,2,FALSE)</f>
        <v>#N/A</v>
      </c>
      <c r="G724" s="100" t="e">
        <f t="shared" si="47"/>
        <v>#N/A</v>
      </c>
      <c r="H724" s="101" t="e">
        <f>'RAW MATERIALS'!#REF!</f>
        <v>#REF!</v>
      </c>
      <c r="I724" s="101" t="e">
        <f t="shared" si="48"/>
        <v>#N/A</v>
      </c>
      <c r="J724" s="137" t="e">
        <f>VLOOKUP(A724,'RAW MATERIALS'!$B$4:$I$206,3,FALSE)*B724</f>
        <v>#N/A</v>
      </c>
    </row>
    <row r="725" spans="1:10" hidden="1">
      <c r="A725" s="97">
        <f>'RAW MATERIALS'!B467</f>
        <v>0</v>
      </c>
      <c r="B725" s="98" t="e">
        <f t="shared" si="45"/>
        <v>#N/A</v>
      </c>
      <c r="C725" s="99">
        <f>SUMPRODUCT(('Materials bought'!$A$4:$A$4121='Buy list'!A725)*('Materials bought'!$B$4:$B$4121))-SUMPRODUCT(('Materials used'!$A$4:$A$4296='Buy list'!A725)*('Materials used'!$B$4:$B$4296))</f>
        <v>0</v>
      </c>
      <c r="D725" s="99">
        <f>SUMPRODUCT((Orders!$A$4:$A$3960='Buy list'!$A725)*(Orders!$D$4:$D$3960))</f>
        <v>0</v>
      </c>
      <c r="E725" s="99">
        <f t="shared" si="46"/>
        <v>0</v>
      </c>
      <c r="F725" s="100" t="e">
        <f>VLOOKUP(A725,'RAW MATERIALS'!$B$4:$I$206,2,FALSE)</f>
        <v>#N/A</v>
      </c>
      <c r="G725" s="100" t="e">
        <f t="shared" si="47"/>
        <v>#N/A</v>
      </c>
      <c r="H725" s="101" t="e">
        <f>'RAW MATERIALS'!#REF!</f>
        <v>#REF!</v>
      </c>
      <c r="I725" s="101" t="e">
        <f t="shared" si="48"/>
        <v>#N/A</v>
      </c>
      <c r="J725" s="137" t="e">
        <f>VLOOKUP(A725,'RAW MATERIALS'!$B$4:$I$206,3,FALSE)*B725</f>
        <v>#N/A</v>
      </c>
    </row>
    <row r="726" spans="1:10" hidden="1">
      <c r="A726" s="97">
        <f>'RAW MATERIALS'!B468</f>
        <v>0</v>
      </c>
      <c r="B726" s="98" t="e">
        <f t="shared" si="45"/>
        <v>#N/A</v>
      </c>
      <c r="C726" s="99">
        <f>SUMPRODUCT(('Materials bought'!$A$4:$A$4121='Buy list'!A726)*('Materials bought'!$B$4:$B$4121))-SUMPRODUCT(('Materials used'!$A$4:$A$4296='Buy list'!A726)*('Materials used'!$B$4:$B$4296))</f>
        <v>0</v>
      </c>
      <c r="D726" s="99">
        <f>SUMPRODUCT((Orders!$A$4:$A$3960='Buy list'!$A726)*(Orders!$D$4:$D$3960))</f>
        <v>0</v>
      </c>
      <c r="E726" s="99">
        <f t="shared" si="46"/>
        <v>0</v>
      </c>
      <c r="F726" s="100" t="e">
        <f>VLOOKUP(A726,'RAW MATERIALS'!$B$4:$I$206,2,FALSE)</f>
        <v>#N/A</v>
      </c>
      <c r="G726" s="100" t="e">
        <f t="shared" si="47"/>
        <v>#N/A</v>
      </c>
      <c r="H726" s="101" t="e">
        <f>'RAW MATERIALS'!#REF!</f>
        <v>#REF!</v>
      </c>
      <c r="I726" s="101" t="e">
        <f t="shared" si="48"/>
        <v>#N/A</v>
      </c>
      <c r="J726" s="137" t="e">
        <f>VLOOKUP(A726,'RAW MATERIALS'!$B$4:$I$206,3,FALSE)*B726</f>
        <v>#N/A</v>
      </c>
    </row>
    <row r="727" spans="1:10" hidden="1">
      <c r="A727" s="97">
        <f>'RAW MATERIALS'!B469</f>
        <v>0</v>
      </c>
      <c r="B727" s="98" t="e">
        <f t="shared" si="45"/>
        <v>#N/A</v>
      </c>
      <c r="C727" s="99">
        <f>SUMPRODUCT(('Materials bought'!$A$4:$A$4121='Buy list'!A727)*('Materials bought'!$B$4:$B$4121))-SUMPRODUCT(('Materials used'!$A$4:$A$4296='Buy list'!A727)*('Materials used'!$B$4:$B$4296))</f>
        <v>0</v>
      </c>
      <c r="D727" s="99">
        <f>SUMPRODUCT((Orders!$A$4:$A$3960='Buy list'!$A727)*(Orders!$D$4:$D$3960))</f>
        <v>0</v>
      </c>
      <c r="E727" s="99">
        <f t="shared" si="46"/>
        <v>0</v>
      </c>
      <c r="F727" s="100" t="e">
        <f>VLOOKUP(A727,'RAW MATERIALS'!$B$4:$I$206,2,FALSE)</f>
        <v>#N/A</v>
      </c>
      <c r="G727" s="100" t="e">
        <f t="shared" si="47"/>
        <v>#N/A</v>
      </c>
      <c r="H727" s="101" t="e">
        <f>'RAW MATERIALS'!#REF!</f>
        <v>#REF!</v>
      </c>
      <c r="I727" s="101" t="e">
        <f t="shared" si="48"/>
        <v>#N/A</v>
      </c>
      <c r="J727" s="137" t="e">
        <f>VLOOKUP(A727,'RAW MATERIALS'!$B$4:$I$206,3,FALSE)*B727</f>
        <v>#N/A</v>
      </c>
    </row>
    <row r="728" spans="1:10" hidden="1">
      <c r="A728" s="97">
        <f>'RAW MATERIALS'!B470</f>
        <v>0</v>
      </c>
      <c r="B728" s="98" t="e">
        <f t="shared" si="45"/>
        <v>#N/A</v>
      </c>
      <c r="C728" s="99">
        <f>SUMPRODUCT(('Materials bought'!$A$4:$A$4121='Buy list'!A728)*('Materials bought'!$B$4:$B$4121))-SUMPRODUCT(('Materials used'!$A$4:$A$4296='Buy list'!A728)*('Materials used'!$B$4:$B$4296))</f>
        <v>0</v>
      </c>
      <c r="D728" s="99">
        <f>SUMPRODUCT((Orders!$A$4:$A$3960='Buy list'!$A728)*(Orders!$D$4:$D$3960))</f>
        <v>0</v>
      </c>
      <c r="E728" s="99">
        <f t="shared" si="46"/>
        <v>0</v>
      </c>
      <c r="F728" s="100" t="e">
        <f>VLOOKUP(A728,'RAW MATERIALS'!$B$4:$I$206,2,FALSE)</f>
        <v>#N/A</v>
      </c>
      <c r="G728" s="100" t="e">
        <f t="shared" si="47"/>
        <v>#N/A</v>
      </c>
      <c r="H728" s="101" t="e">
        <f>'RAW MATERIALS'!#REF!</f>
        <v>#REF!</v>
      </c>
      <c r="I728" s="101" t="e">
        <f t="shared" si="48"/>
        <v>#N/A</v>
      </c>
      <c r="J728" s="137" t="e">
        <f>VLOOKUP(A728,'RAW MATERIALS'!$B$4:$I$206,3,FALSE)*B728</f>
        <v>#N/A</v>
      </c>
    </row>
    <row r="729" spans="1:10" hidden="1">
      <c r="A729" s="97">
        <f>'RAW MATERIALS'!B471</f>
        <v>0</v>
      </c>
      <c r="B729" s="98" t="e">
        <f t="shared" si="45"/>
        <v>#N/A</v>
      </c>
      <c r="C729" s="99">
        <f>SUMPRODUCT(('Materials bought'!$A$4:$A$4121='Buy list'!A729)*('Materials bought'!$B$4:$B$4121))-SUMPRODUCT(('Materials used'!$A$4:$A$4296='Buy list'!A729)*('Materials used'!$B$4:$B$4296))</f>
        <v>0</v>
      </c>
      <c r="D729" s="99">
        <f>SUMPRODUCT((Orders!$A$4:$A$3960='Buy list'!$A729)*(Orders!$D$4:$D$3960))</f>
        <v>0</v>
      </c>
      <c r="E729" s="99">
        <f t="shared" si="46"/>
        <v>0</v>
      </c>
      <c r="F729" s="100" t="e">
        <f>VLOOKUP(A729,'RAW MATERIALS'!$B$4:$I$206,2,FALSE)</f>
        <v>#N/A</v>
      </c>
      <c r="G729" s="100" t="e">
        <f t="shared" si="47"/>
        <v>#N/A</v>
      </c>
      <c r="H729" s="101" t="e">
        <f>'RAW MATERIALS'!#REF!</f>
        <v>#REF!</v>
      </c>
      <c r="I729" s="101" t="e">
        <f t="shared" si="48"/>
        <v>#N/A</v>
      </c>
      <c r="J729" s="137" t="e">
        <f>VLOOKUP(A729,'RAW MATERIALS'!$B$4:$I$206,3,FALSE)*B729</f>
        <v>#N/A</v>
      </c>
    </row>
    <row r="730" spans="1:10" hidden="1">
      <c r="A730" s="97">
        <f>'RAW MATERIALS'!B472</f>
        <v>0</v>
      </c>
      <c r="B730" s="98" t="e">
        <f t="shared" si="45"/>
        <v>#N/A</v>
      </c>
      <c r="C730" s="99">
        <f>SUMPRODUCT(('Materials bought'!$A$4:$A$4121='Buy list'!A730)*('Materials bought'!$B$4:$B$4121))-SUMPRODUCT(('Materials used'!$A$4:$A$4296='Buy list'!A730)*('Materials used'!$B$4:$B$4296))</f>
        <v>0</v>
      </c>
      <c r="D730" s="99">
        <f>SUMPRODUCT((Orders!$A$4:$A$3960='Buy list'!$A730)*(Orders!$D$4:$D$3960))</f>
        <v>0</v>
      </c>
      <c r="E730" s="99">
        <f t="shared" si="46"/>
        <v>0</v>
      </c>
      <c r="F730" s="100" t="e">
        <f>VLOOKUP(A730,'RAW MATERIALS'!$B$4:$I$206,2,FALSE)</f>
        <v>#N/A</v>
      </c>
      <c r="G730" s="100" t="e">
        <f t="shared" si="47"/>
        <v>#N/A</v>
      </c>
      <c r="H730" s="101" t="e">
        <f>'RAW MATERIALS'!#REF!</f>
        <v>#REF!</v>
      </c>
      <c r="I730" s="101" t="e">
        <f t="shared" si="48"/>
        <v>#N/A</v>
      </c>
      <c r="J730" s="137" t="e">
        <f>VLOOKUP(A730,'RAW MATERIALS'!$B$4:$I$206,3,FALSE)*B730</f>
        <v>#N/A</v>
      </c>
    </row>
    <row r="731" spans="1:10" hidden="1">
      <c r="A731" s="97">
        <f>'RAW MATERIALS'!B473</f>
        <v>0</v>
      </c>
      <c r="B731" s="98" t="e">
        <f t="shared" si="45"/>
        <v>#N/A</v>
      </c>
      <c r="C731" s="99">
        <f>SUMPRODUCT(('Materials bought'!$A$4:$A$4121='Buy list'!A731)*('Materials bought'!$B$4:$B$4121))-SUMPRODUCT(('Materials used'!$A$4:$A$4296='Buy list'!A731)*('Materials used'!$B$4:$B$4296))</f>
        <v>0</v>
      </c>
      <c r="D731" s="99">
        <f>SUMPRODUCT((Orders!$A$4:$A$3960='Buy list'!$A731)*(Orders!$D$4:$D$3960))</f>
        <v>0</v>
      </c>
      <c r="E731" s="99">
        <f t="shared" si="46"/>
        <v>0</v>
      </c>
      <c r="F731" s="100" t="e">
        <f>VLOOKUP(A731,'RAW MATERIALS'!$B$4:$I$206,2,FALSE)</f>
        <v>#N/A</v>
      </c>
      <c r="G731" s="100" t="e">
        <f t="shared" si="47"/>
        <v>#N/A</v>
      </c>
      <c r="H731" s="101" t="e">
        <f>'RAW MATERIALS'!#REF!</f>
        <v>#REF!</v>
      </c>
      <c r="I731" s="101" t="e">
        <f t="shared" si="48"/>
        <v>#N/A</v>
      </c>
      <c r="J731" s="137" t="e">
        <f>VLOOKUP(A731,'RAW MATERIALS'!$B$4:$I$206,3,FALSE)*B731</f>
        <v>#N/A</v>
      </c>
    </row>
    <row r="732" spans="1:10" hidden="1">
      <c r="A732" s="97">
        <f>'RAW MATERIALS'!B474</f>
        <v>0</v>
      </c>
      <c r="B732" s="98" t="e">
        <f t="shared" si="45"/>
        <v>#N/A</v>
      </c>
      <c r="C732" s="99">
        <f>SUMPRODUCT(('Materials bought'!$A$4:$A$4121='Buy list'!A732)*('Materials bought'!$B$4:$B$4121))-SUMPRODUCT(('Materials used'!$A$4:$A$4296='Buy list'!A732)*('Materials used'!$B$4:$B$4296))</f>
        <v>0</v>
      </c>
      <c r="D732" s="99">
        <f>SUMPRODUCT((Orders!$A$4:$A$3960='Buy list'!$A732)*(Orders!$D$4:$D$3960))</f>
        <v>0</v>
      </c>
      <c r="E732" s="99">
        <f t="shared" si="46"/>
        <v>0</v>
      </c>
      <c r="F732" s="100" t="e">
        <f>VLOOKUP(A732,'RAW MATERIALS'!$B$4:$I$206,2,FALSE)</f>
        <v>#N/A</v>
      </c>
      <c r="G732" s="100" t="e">
        <f t="shared" si="47"/>
        <v>#N/A</v>
      </c>
      <c r="H732" s="101" t="e">
        <f>'RAW MATERIALS'!#REF!</f>
        <v>#REF!</v>
      </c>
      <c r="I732" s="101" t="e">
        <f t="shared" si="48"/>
        <v>#N/A</v>
      </c>
      <c r="J732" s="137" t="e">
        <f>VLOOKUP(A732,'RAW MATERIALS'!$B$4:$I$206,3,FALSE)*B732</f>
        <v>#N/A</v>
      </c>
    </row>
    <row r="733" spans="1:10" hidden="1">
      <c r="A733" s="97">
        <f>'RAW MATERIALS'!B475</f>
        <v>0</v>
      </c>
      <c r="B733" s="98" t="e">
        <f t="shared" si="45"/>
        <v>#N/A</v>
      </c>
      <c r="C733" s="99">
        <f>SUMPRODUCT(('Materials bought'!$A$4:$A$4121='Buy list'!A733)*('Materials bought'!$B$4:$B$4121))-SUMPRODUCT(('Materials used'!$A$4:$A$4296='Buy list'!A733)*('Materials used'!$B$4:$B$4296))</f>
        <v>0</v>
      </c>
      <c r="D733" s="99">
        <f>SUMPRODUCT((Orders!$A$4:$A$3960='Buy list'!$A733)*(Orders!$D$4:$D$3960))</f>
        <v>0</v>
      </c>
      <c r="E733" s="99">
        <f t="shared" si="46"/>
        <v>0</v>
      </c>
      <c r="F733" s="100" t="e">
        <f>VLOOKUP(A733,'RAW MATERIALS'!$B$4:$I$206,2,FALSE)</f>
        <v>#N/A</v>
      </c>
      <c r="G733" s="100" t="e">
        <f t="shared" si="47"/>
        <v>#N/A</v>
      </c>
      <c r="H733" s="101" t="e">
        <f>'RAW MATERIALS'!#REF!</f>
        <v>#REF!</v>
      </c>
      <c r="I733" s="101" t="e">
        <f t="shared" si="48"/>
        <v>#N/A</v>
      </c>
      <c r="J733" s="137" t="e">
        <f>VLOOKUP(A733,'RAW MATERIALS'!$B$4:$I$206,3,FALSE)*B733</f>
        <v>#N/A</v>
      </c>
    </row>
    <row r="734" spans="1:10" hidden="1">
      <c r="A734" s="97">
        <f>'RAW MATERIALS'!B476</f>
        <v>0</v>
      </c>
      <c r="B734" s="98" t="e">
        <f t="shared" si="45"/>
        <v>#N/A</v>
      </c>
      <c r="C734" s="99">
        <f>SUMPRODUCT(('Materials bought'!$A$4:$A$4121='Buy list'!A734)*('Materials bought'!$B$4:$B$4121))-SUMPRODUCT(('Materials used'!$A$4:$A$4296='Buy list'!A734)*('Materials used'!$B$4:$B$4296))</f>
        <v>0</v>
      </c>
      <c r="D734" s="99">
        <f>SUMPRODUCT((Orders!$A$4:$A$3960='Buy list'!$A734)*(Orders!$D$4:$D$3960))</f>
        <v>0</v>
      </c>
      <c r="E734" s="99">
        <f t="shared" si="46"/>
        <v>0</v>
      </c>
      <c r="F734" s="100" t="e">
        <f>VLOOKUP(A734,'RAW MATERIALS'!$B$4:$I$206,2,FALSE)</f>
        <v>#N/A</v>
      </c>
      <c r="G734" s="100" t="e">
        <f t="shared" si="47"/>
        <v>#N/A</v>
      </c>
      <c r="H734" s="101" t="e">
        <f>'RAW MATERIALS'!#REF!</f>
        <v>#REF!</v>
      </c>
      <c r="I734" s="101" t="e">
        <f t="shared" si="48"/>
        <v>#N/A</v>
      </c>
      <c r="J734" s="137" t="e">
        <f>VLOOKUP(A734,'RAW MATERIALS'!$B$4:$I$206,3,FALSE)*B734</f>
        <v>#N/A</v>
      </c>
    </row>
    <row r="735" spans="1:10" hidden="1">
      <c r="A735" s="97">
        <f>'RAW MATERIALS'!B477</f>
        <v>0</v>
      </c>
      <c r="B735" s="98" t="e">
        <f t="shared" si="45"/>
        <v>#N/A</v>
      </c>
      <c r="C735" s="99">
        <f>SUMPRODUCT(('Materials bought'!$A$4:$A$4121='Buy list'!A735)*('Materials bought'!$B$4:$B$4121))-SUMPRODUCT(('Materials used'!$A$4:$A$4296='Buy list'!A735)*('Materials used'!$B$4:$B$4296))</f>
        <v>0</v>
      </c>
      <c r="D735" s="99">
        <f>SUMPRODUCT((Orders!$A$4:$A$3960='Buy list'!$A735)*(Orders!$D$4:$D$3960))</f>
        <v>0</v>
      </c>
      <c r="E735" s="99">
        <f t="shared" si="46"/>
        <v>0</v>
      </c>
      <c r="F735" s="100" t="e">
        <f>VLOOKUP(A735,'RAW MATERIALS'!$B$4:$I$206,2,FALSE)</f>
        <v>#N/A</v>
      </c>
      <c r="G735" s="100" t="e">
        <f t="shared" si="47"/>
        <v>#N/A</v>
      </c>
      <c r="H735" s="101" t="e">
        <f>'RAW MATERIALS'!#REF!</f>
        <v>#REF!</v>
      </c>
      <c r="I735" s="101" t="e">
        <f t="shared" si="48"/>
        <v>#N/A</v>
      </c>
      <c r="J735" s="137" t="e">
        <f>VLOOKUP(A735,'RAW MATERIALS'!$B$4:$I$206,3,FALSE)*B735</f>
        <v>#N/A</v>
      </c>
    </row>
    <row r="736" spans="1:10" hidden="1">
      <c r="A736" s="97">
        <f>'RAW MATERIALS'!B478</f>
        <v>0</v>
      </c>
      <c r="B736" s="98" t="e">
        <f t="shared" si="45"/>
        <v>#N/A</v>
      </c>
      <c r="C736" s="99">
        <f>SUMPRODUCT(('Materials bought'!$A$4:$A$4121='Buy list'!A736)*('Materials bought'!$B$4:$B$4121))-SUMPRODUCT(('Materials used'!$A$4:$A$4296='Buy list'!A736)*('Materials used'!$B$4:$B$4296))</f>
        <v>0</v>
      </c>
      <c r="D736" s="99">
        <f>SUMPRODUCT((Orders!$A$4:$A$3960='Buy list'!$A736)*(Orders!$D$4:$D$3960))</f>
        <v>0</v>
      </c>
      <c r="E736" s="99">
        <f t="shared" si="46"/>
        <v>0</v>
      </c>
      <c r="F736" s="100" t="e">
        <f>VLOOKUP(A736,'RAW MATERIALS'!$B$4:$I$206,2,FALSE)</f>
        <v>#N/A</v>
      </c>
      <c r="G736" s="100" t="e">
        <f t="shared" si="47"/>
        <v>#N/A</v>
      </c>
      <c r="H736" s="101" t="e">
        <f>'RAW MATERIALS'!#REF!</f>
        <v>#REF!</v>
      </c>
      <c r="I736" s="101" t="e">
        <f t="shared" si="48"/>
        <v>#N/A</v>
      </c>
      <c r="J736" s="137" t="e">
        <f>VLOOKUP(A736,'RAW MATERIALS'!$B$4:$I$206,3,FALSE)*B736</f>
        <v>#N/A</v>
      </c>
    </row>
    <row r="737" spans="1:10" hidden="1">
      <c r="A737" s="97">
        <f>'RAW MATERIALS'!B479</f>
        <v>0</v>
      </c>
      <c r="B737" s="98" t="e">
        <f t="shared" si="45"/>
        <v>#N/A</v>
      </c>
      <c r="C737" s="99">
        <f>SUMPRODUCT(('Materials bought'!$A$4:$A$4121='Buy list'!A737)*('Materials bought'!$B$4:$B$4121))-SUMPRODUCT(('Materials used'!$A$4:$A$4296='Buy list'!A737)*('Materials used'!$B$4:$B$4296))</f>
        <v>0</v>
      </c>
      <c r="D737" s="99">
        <f>SUMPRODUCT((Orders!$A$4:$A$3960='Buy list'!$A737)*(Orders!$D$4:$D$3960))</f>
        <v>0</v>
      </c>
      <c r="E737" s="99">
        <f t="shared" si="46"/>
        <v>0</v>
      </c>
      <c r="F737" s="100" t="e">
        <f>VLOOKUP(A737,'RAW MATERIALS'!$B$4:$I$206,2,FALSE)</f>
        <v>#N/A</v>
      </c>
      <c r="G737" s="100" t="e">
        <f t="shared" si="47"/>
        <v>#N/A</v>
      </c>
      <c r="H737" s="101" t="e">
        <f>'RAW MATERIALS'!#REF!</f>
        <v>#REF!</v>
      </c>
      <c r="I737" s="101" t="e">
        <f t="shared" si="48"/>
        <v>#N/A</v>
      </c>
      <c r="J737" s="137" t="e">
        <f>VLOOKUP(A737,'RAW MATERIALS'!$B$4:$I$206,3,FALSE)*B737</f>
        <v>#N/A</v>
      </c>
    </row>
    <row r="738" spans="1:10" hidden="1">
      <c r="A738" s="97">
        <f>'RAW MATERIALS'!B480</f>
        <v>0</v>
      </c>
      <c r="B738" s="98" t="e">
        <f t="shared" si="45"/>
        <v>#N/A</v>
      </c>
      <c r="C738" s="99">
        <f>SUMPRODUCT(('Materials bought'!$A$4:$A$4121='Buy list'!A738)*('Materials bought'!$B$4:$B$4121))-SUMPRODUCT(('Materials used'!$A$4:$A$4296='Buy list'!A738)*('Materials used'!$B$4:$B$4296))</f>
        <v>0</v>
      </c>
      <c r="D738" s="99">
        <f>SUMPRODUCT((Orders!$A$4:$A$3960='Buy list'!$A738)*(Orders!$D$4:$D$3960))</f>
        <v>0</v>
      </c>
      <c r="E738" s="99">
        <f t="shared" si="46"/>
        <v>0</v>
      </c>
      <c r="F738" s="100" t="e">
        <f>VLOOKUP(A738,'RAW MATERIALS'!$B$4:$I$206,2,FALSE)</f>
        <v>#N/A</v>
      </c>
      <c r="G738" s="100" t="e">
        <f t="shared" si="47"/>
        <v>#N/A</v>
      </c>
      <c r="H738" s="101" t="e">
        <f>'RAW MATERIALS'!#REF!</f>
        <v>#REF!</v>
      </c>
      <c r="I738" s="101" t="e">
        <f t="shared" si="48"/>
        <v>#N/A</v>
      </c>
      <c r="J738" s="137" t="e">
        <f>VLOOKUP(A738,'RAW MATERIALS'!$B$4:$I$206,3,FALSE)*B738</f>
        <v>#N/A</v>
      </c>
    </row>
    <row r="739" spans="1:10" hidden="1">
      <c r="A739" s="97">
        <f>'RAW MATERIALS'!B481</f>
        <v>0</v>
      </c>
      <c r="B739" s="98" t="e">
        <f t="shared" si="45"/>
        <v>#N/A</v>
      </c>
      <c r="C739" s="99">
        <f>SUMPRODUCT(('Materials bought'!$A$4:$A$4121='Buy list'!A739)*('Materials bought'!$B$4:$B$4121))-SUMPRODUCT(('Materials used'!$A$4:$A$4296='Buy list'!A739)*('Materials used'!$B$4:$B$4296))</f>
        <v>0</v>
      </c>
      <c r="D739" s="99">
        <f>SUMPRODUCT((Orders!$A$4:$A$3960='Buy list'!$A739)*(Orders!$D$4:$D$3960))</f>
        <v>0</v>
      </c>
      <c r="E739" s="99">
        <f t="shared" si="46"/>
        <v>0</v>
      </c>
      <c r="F739" s="100" t="e">
        <f>VLOOKUP(A739,'RAW MATERIALS'!$B$4:$I$206,2,FALSE)</f>
        <v>#N/A</v>
      </c>
      <c r="G739" s="100" t="e">
        <f t="shared" si="47"/>
        <v>#N/A</v>
      </c>
      <c r="H739" s="101" t="e">
        <f>'RAW MATERIALS'!#REF!</f>
        <v>#REF!</v>
      </c>
      <c r="I739" s="101" t="e">
        <f t="shared" si="48"/>
        <v>#N/A</v>
      </c>
      <c r="J739" s="137" t="e">
        <f>VLOOKUP(A739,'RAW MATERIALS'!$B$4:$I$206,3,FALSE)*B739</f>
        <v>#N/A</v>
      </c>
    </row>
    <row r="740" spans="1:10" hidden="1">
      <c r="A740" s="97">
        <f>'RAW MATERIALS'!B482</f>
        <v>0</v>
      </c>
      <c r="B740" s="98" t="e">
        <f t="shared" si="45"/>
        <v>#N/A</v>
      </c>
      <c r="C740" s="99">
        <f>SUMPRODUCT(('Materials bought'!$A$4:$A$4121='Buy list'!A740)*('Materials bought'!$B$4:$B$4121))-SUMPRODUCT(('Materials used'!$A$4:$A$4296='Buy list'!A740)*('Materials used'!$B$4:$B$4296))</f>
        <v>0</v>
      </c>
      <c r="D740" s="99">
        <f>SUMPRODUCT((Orders!$A$4:$A$3960='Buy list'!$A740)*(Orders!$D$4:$D$3960))</f>
        <v>0</v>
      </c>
      <c r="E740" s="99">
        <f t="shared" si="46"/>
        <v>0</v>
      </c>
      <c r="F740" s="100" t="e">
        <f>VLOOKUP(A740,'RAW MATERIALS'!$B$4:$I$206,2,FALSE)</f>
        <v>#N/A</v>
      </c>
      <c r="G740" s="100" t="e">
        <f t="shared" si="47"/>
        <v>#N/A</v>
      </c>
      <c r="H740" s="101" t="e">
        <f>'RAW MATERIALS'!#REF!</f>
        <v>#REF!</v>
      </c>
      <c r="I740" s="101" t="e">
        <f t="shared" si="48"/>
        <v>#N/A</v>
      </c>
      <c r="J740" s="137" t="e">
        <f>VLOOKUP(A740,'RAW MATERIALS'!$B$4:$I$206,3,FALSE)*B740</f>
        <v>#N/A</v>
      </c>
    </row>
    <row r="741" spans="1:10" hidden="1">
      <c r="A741" s="97">
        <f>'RAW MATERIALS'!B483</f>
        <v>0</v>
      </c>
      <c r="B741" s="98" t="e">
        <f t="shared" si="45"/>
        <v>#N/A</v>
      </c>
      <c r="C741" s="99">
        <f>SUMPRODUCT(('Materials bought'!$A$4:$A$4121='Buy list'!A741)*('Materials bought'!$B$4:$B$4121))-SUMPRODUCT(('Materials used'!$A$4:$A$4296='Buy list'!A741)*('Materials used'!$B$4:$B$4296))</f>
        <v>0</v>
      </c>
      <c r="D741" s="99">
        <f>SUMPRODUCT((Orders!$A$4:$A$3960='Buy list'!$A741)*(Orders!$D$4:$D$3960))</f>
        <v>0</v>
      </c>
      <c r="E741" s="99">
        <f t="shared" si="46"/>
        <v>0</v>
      </c>
      <c r="F741" s="100" t="e">
        <f>VLOOKUP(A741,'RAW MATERIALS'!$B$4:$I$206,2,FALSE)</f>
        <v>#N/A</v>
      </c>
      <c r="G741" s="100" t="e">
        <f t="shared" si="47"/>
        <v>#N/A</v>
      </c>
      <c r="H741" s="101" t="e">
        <f>'RAW MATERIALS'!#REF!</f>
        <v>#REF!</v>
      </c>
      <c r="I741" s="101" t="e">
        <f t="shared" si="48"/>
        <v>#N/A</v>
      </c>
      <c r="J741" s="137" t="e">
        <f>VLOOKUP(A741,'RAW MATERIALS'!$B$4:$I$206,3,FALSE)*B741</f>
        <v>#N/A</v>
      </c>
    </row>
    <row r="742" spans="1:10" hidden="1">
      <c r="A742" s="97">
        <f>'RAW MATERIALS'!B484</f>
        <v>0</v>
      </c>
      <c r="B742" s="98" t="e">
        <f t="shared" si="45"/>
        <v>#N/A</v>
      </c>
      <c r="C742" s="99">
        <f>SUMPRODUCT(('Materials bought'!$A$4:$A$4121='Buy list'!A742)*('Materials bought'!$B$4:$B$4121))-SUMPRODUCT(('Materials used'!$A$4:$A$4296='Buy list'!A742)*('Materials used'!$B$4:$B$4296))</f>
        <v>0</v>
      </c>
      <c r="D742" s="99">
        <f>SUMPRODUCT((Orders!$A$4:$A$3960='Buy list'!$A742)*(Orders!$D$4:$D$3960))</f>
        <v>0</v>
      </c>
      <c r="E742" s="99">
        <f t="shared" si="46"/>
        <v>0</v>
      </c>
      <c r="F742" s="100" t="e">
        <f>VLOOKUP(A742,'RAW MATERIALS'!$B$4:$I$206,2,FALSE)</f>
        <v>#N/A</v>
      </c>
      <c r="G742" s="100" t="e">
        <f t="shared" si="47"/>
        <v>#N/A</v>
      </c>
      <c r="H742" s="101" t="e">
        <f>'RAW MATERIALS'!#REF!</f>
        <v>#REF!</v>
      </c>
      <c r="I742" s="101" t="e">
        <f t="shared" si="48"/>
        <v>#N/A</v>
      </c>
      <c r="J742" s="137" t="e">
        <f>VLOOKUP(A742,'RAW MATERIALS'!$B$4:$I$206,3,FALSE)*B742</f>
        <v>#N/A</v>
      </c>
    </row>
    <row r="743" spans="1:10" hidden="1">
      <c r="A743" s="97">
        <f>'RAW MATERIALS'!B485</f>
        <v>0</v>
      </c>
      <c r="B743" s="98" t="e">
        <f t="shared" si="45"/>
        <v>#N/A</v>
      </c>
      <c r="C743" s="99">
        <f>SUMPRODUCT(('Materials bought'!$A$4:$A$4121='Buy list'!A743)*('Materials bought'!$B$4:$B$4121))-SUMPRODUCT(('Materials used'!$A$4:$A$4296='Buy list'!A743)*('Materials used'!$B$4:$B$4296))</f>
        <v>0</v>
      </c>
      <c r="D743" s="99">
        <f>SUMPRODUCT((Orders!$A$4:$A$3960='Buy list'!$A743)*(Orders!$D$4:$D$3960))</f>
        <v>0</v>
      </c>
      <c r="E743" s="99">
        <f t="shared" si="46"/>
        <v>0</v>
      </c>
      <c r="F743" s="100" t="e">
        <f>VLOOKUP(A743,'RAW MATERIALS'!$B$4:$I$206,2,FALSE)</f>
        <v>#N/A</v>
      </c>
      <c r="G743" s="100" t="e">
        <f t="shared" si="47"/>
        <v>#N/A</v>
      </c>
      <c r="H743" s="101" t="e">
        <f>'RAW MATERIALS'!#REF!</f>
        <v>#REF!</v>
      </c>
      <c r="I743" s="101" t="e">
        <f t="shared" si="48"/>
        <v>#N/A</v>
      </c>
      <c r="J743" s="137" t="e">
        <f>VLOOKUP(A743,'RAW MATERIALS'!$B$4:$I$206,3,FALSE)*B743</f>
        <v>#N/A</v>
      </c>
    </row>
    <row r="744" spans="1:10" hidden="1">
      <c r="A744" s="97">
        <f>'RAW MATERIALS'!B486</f>
        <v>0</v>
      </c>
      <c r="B744" s="98" t="e">
        <f t="shared" si="45"/>
        <v>#N/A</v>
      </c>
      <c r="C744" s="99">
        <f>SUMPRODUCT(('Materials bought'!$A$4:$A$4121='Buy list'!A744)*('Materials bought'!$B$4:$B$4121))-SUMPRODUCT(('Materials used'!$A$4:$A$4296='Buy list'!A744)*('Materials used'!$B$4:$B$4296))</f>
        <v>0</v>
      </c>
      <c r="D744" s="99">
        <f>SUMPRODUCT((Orders!$A$4:$A$3960='Buy list'!$A744)*(Orders!$D$4:$D$3960))</f>
        <v>0</v>
      </c>
      <c r="E744" s="99">
        <f t="shared" si="46"/>
        <v>0</v>
      </c>
      <c r="F744" s="100" t="e">
        <f>VLOOKUP(A744,'RAW MATERIALS'!$B$4:$I$206,2,FALSE)</f>
        <v>#N/A</v>
      </c>
      <c r="G744" s="100" t="e">
        <f t="shared" si="47"/>
        <v>#N/A</v>
      </c>
      <c r="H744" s="101" t="e">
        <f>'RAW MATERIALS'!#REF!</f>
        <v>#REF!</v>
      </c>
      <c r="I744" s="101" t="e">
        <f t="shared" si="48"/>
        <v>#N/A</v>
      </c>
      <c r="J744" s="137" t="e">
        <f>VLOOKUP(A744,'RAW MATERIALS'!$B$4:$I$206,3,FALSE)*B744</f>
        <v>#N/A</v>
      </c>
    </row>
    <row r="745" spans="1:10" hidden="1">
      <c r="A745" s="97">
        <f>'RAW MATERIALS'!B487</f>
        <v>0</v>
      </c>
      <c r="B745" s="98" t="e">
        <f t="shared" si="45"/>
        <v>#N/A</v>
      </c>
      <c r="C745" s="99">
        <f>SUMPRODUCT(('Materials bought'!$A$4:$A$4121='Buy list'!A745)*('Materials bought'!$B$4:$B$4121))-SUMPRODUCT(('Materials used'!$A$4:$A$4296='Buy list'!A745)*('Materials used'!$B$4:$B$4296))</f>
        <v>0</v>
      </c>
      <c r="D745" s="99">
        <f>SUMPRODUCT((Orders!$A$4:$A$3960='Buy list'!$A745)*(Orders!$D$4:$D$3960))</f>
        <v>0</v>
      </c>
      <c r="E745" s="99">
        <f t="shared" si="46"/>
        <v>0</v>
      </c>
      <c r="F745" s="100" t="e">
        <f>VLOOKUP(A745,'RAW MATERIALS'!$B$4:$I$206,2,FALSE)</f>
        <v>#N/A</v>
      </c>
      <c r="G745" s="100" t="e">
        <f t="shared" si="47"/>
        <v>#N/A</v>
      </c>
      <c r="H745" s="101" t="e">
        <f>'RAW MATERIALS'!#REF!</f>
        <v>#REF!</v>
      </c>
      <c r="I745" s="101" t="e">
        <f t="shared" si="48"/>
        <v>#N/A</v>
      </c>
      <c r="J745" s="137" t="e">
        <f>VLOOKUP(A745,'RAW MATERIALS'!$B$4:$I$206,3,FALSE)*B745</f>
        <v>#N/A</v>
      </c>
    </row>
    <row r="746" spans="1:10" hidden="1">
      <c r="A746" s="97">
        <f>'RAW MATERIALS'!B488</f>
        <v>0</v>
      </c>
      <c r="B746" s="98" t="e">
        <f t="shared" si="45"/>
        <v>#N/A</v>
      </c>
      <c r="C746" s="99">
        <f>SUMPRODUCT(('Materials bought'!$A$4:$A$4121='Buy list'!A746)*('Materials bought'!$B$4:$B$4121))-SUMPRODUCT(('Materials used'!$A$4:$A$4296='Buy list'!A746)*('Materials used'!$B$4:$B$4296))</f>
        <v>0</v>
      </c>
      <c r="D746" s="99">
        <f>SUMPRODUCT((Orders!$A$4:$A$3960='Buy list'!$A746)*(Orders!$D$4:$D$3960))</f>
        <v>0</v>
      </c>
      <c r="E746" s="99">
        <f t="shared" si="46"/>
        <v>0</v>
      </c>
      <c r="F746" s="100" t="e">
        <f>VLOOKUP(A746,'RAW MATERIALS'!$B$4:$I$206,2,FALSE)</f>
        <v>#N/A</v>
      </c>
      <c r="G746" s="100" t="e">
        <f t="shared" si="47"/>
        <v>#N/A</v>
      </c>
      <c r="H746" s="101" t="e">
        <f>'RAW MATERIALS'!#REF!</f>
        <v>#REF!</v>
      </c>
      <c r="I746" s="101" t="e">
        <f t="shared" si="48"/>
        <v>#N/A</v>
      </c>
      <c r="J746" s="137" t="e">
        <f>VLOOKUP(A746,'RAW MATERIALS'!$B$4:$I$206,3,FALSE)*B746</f>
        <v>#N/A</v>
      </c>
    </row>
    <row r="747" spans="1:10" hidden="1">
      <c r="A747" s="97">
        <f>'RAW MATERIALS'!B489</f>
        <v>0</v>
      </c>
      <c r="B747" s="98" t="e">
        <f t="shared" si="45"/>
        <v>#N/A</v>
      </c>
      <c r="C747" s="99">
        <f>SUMPRODUCT(('Materials bought'!$A$4:$A$4121='Buy list'!A747)*('Materials bought'!$B$4:$B$4121))-SUMPRODUCT(('Materials used'!$A$4:$A$4296='Buy list'!A747)*('Materials used'!$B$4:$B$4296))</f>
        <v>0</v>
      </c>
      <c r="D747" s="99">
        <f>SUMPRODUCT((Orders!$A$4:$A$3960='Buy list'!$A747)*(Orders!$D$4:$D$3960))</f>
        <v>0</v>
      </c>
      <c r="E747" s="99">
        <f t="shared" si="46"/>
        <v>0</v>
      </c>
      <c r="F747" s="100" t="e">
        <f>VLOOKUP(A747,'RAW MATERIALS'!$B$4:$I$206,2,FALSE)</f>
        <v>#N/A</v>
      </c>
      <c r="G747" s="100" t="e">
        <f t="shared" si="47"/>
        <v>#N/A</v>
      </c>
      <c r="H747" s="101" t="e">
        <f>'RAW MATERIALS'!#REF!</f>
        <v>#REF!</v>
      </c>
      <c r="I747" s="101" t="e">
        <f t="shared" si="48"/>
        <v>#N/A</v>
      </c>
      <c r="J747" s="137" t="e">
        <f>VLOOKUP(A747,'RAW MATERIALS'!$B$4:$I$206,3,FALSE)*B747</f>
        <v>#N/A</v>
      </c>
    </row>
    <row r="748" spans="1:10" hidden="1">
      <c r="A748" s="97">
        <f>'RAW MATERIALS'!B490</f>
        <v>0</v>
      </c>
      <c r="B748" s="98" t="e">
        <f t="shared" si="45"/>
        <v>#N/A</v>
      </c>
      <c r="C748" s="99">
        <f>SUMPRODUCT(('Materials bought'!$A$4:$A$4121='Buy list'!A748)*('Materials bought'!$B$4:$B$4121))-SUMPRODUCT(('Materials used'!$A$4:$A$4296='Buy list'!A748)*('Materials used'!$B$4:$B$4296))</f>
        <v>0</v>
      </c>
      <c r="D748" s="99">
        <f>SUMPRODUCT((Orders!$A$4:$A$3960='Buy list'!$A748)*(Orders!$D$4:$D$3960))</f>
        <v>0</v>
      </c>
      <c r="E748" s="99">
        <f t="shared" si="46"/>
        <v>0</v>
      </c>
      <c r="F748" s="100" t="e">
        <f>VLOOKUP(A748,'RAW MATERIALS'!$B$4:$I$206,2,FALSE)</f>
        <v>#N/A</v>
      </c>
      <c r="G748" s="100" t="e">
        <f t="shared" si="47"/>
        <v>#N/A</v>
      </c>
      <c r="H748" s="101" t="e">
        <f>'RAW MATERIALS'!#REF!</f>
        <v>#REF!</v>
      </c>
      <c r="I748" s="101" t="e">
        <f t="shared" si="48"/>
        <v>#N/A</v>
      </c>
      <c r="J748" s="137" t="e">
        <f>VLOOKUP(A748,'RAW MATERIALS'!$B$4:$I$206,3,FALSE)*B748</f>
        <v>#N/A</v>
      </c>
    </row>
    <row r="749" spans="1:10" hidden="1">
      <c r="A749" s="97">
        <f>'RAW MATERIALS'!B491</f>
        <v>0</v>
      </c>
      <c r="B749" s="98" t="e">
        <f t="shared" si="45"/>
        <v>#N/A</v>
      </c>
      <c r="C749" s="99">
        <f>SUMPRODUCT(('Materials bought'!$A$4:$A$4121='Buy list'!A749)*('Materials bought'!$B$4:$B$4121))-SUMPRODUCT(('Materials used'!$A$4:$A$4296='Buy list'!A749)*('Materials used'!$B$4:$B$4296))</f>
        <v>0</v>
      </c>
      <c r="D749" s="99">
        <f>SUMPRODUCT((Orders!$A$4:$A$3960='Buy list'!$A749)*(Orders!$D$4:$D$3960))</f>
        <v>0</v>
      </c>
      <c r="E749" s="99">
        <f t="shared" si="46"/>
        <v>0</v>
      </c>
      <c r="F749" s="100" t="e">
        <f>VLOOKUP(A749,'RAW MATERIALS'!$B$4:$I$206,2,FALSE)</f>
        <v>#N/A</v>
      </c>
      <c r="G749" s="100" t="e">
        <f t="shared" si="47"/>
        <v>#N/A</v>
      </c>
      <c r="H749" s="101" t="e">
        <f>'RAW MATERIALS'!#REF!</f>
        <v>#REF!</v>
      </c>
      <c r="I749" s="101" t="e">
        <f t="shared" si="48"/>
        <v>#N/A</v>
      </c>
      <c r="J749" s="137" t="e">
        <f>VLOOKUP(A749,'RAW MATERIALS'!$B$4:$I$206,3,FALSE)*B749</f>
        <v>#N/A</v>
      </c>
    </row>
    <row r="750" spans="1:10" hidden="1">
      <c r="A750" s="97">
        <f>'RAW MATERIALS'!B492</f>
        <v>0</v>
      </c>
      <c r="B750" s="98" t="e">
        <f t="shared" si="45"/>
        <v>#N/A</v>
      </c>
      <c r="C750" s="99">
        <f>SUMPRODUCT(('Materials bought'!$A$4:$A$4121='Buy list'!A750)*('Materials bought'!$B$4:$B$4121))-SUMPRODUCT(('Materials used'!$A$4:$A$4296='Buy list'!A750)*('Materials used'!$B$4:$B$4296))</f>
        <v>0</v>
      </c>
      <c r="D750" s="99">
        <f>SUMPRODUCT((Orders!$A$4:$A$3960='Buy list'!$A750)*(Orders!$D$4:$D$3960))</f>
        <v>0</v>
      </c>
      <c r="E750" s="99">
        <f t="shared" si="46"/>
        <v>0</v>
      </c>
      <c r="F750" s="100" t="e">
        <f>VLOOKUP(A750,'RAW MATERIALS'!$B$4:$I$206,2,FALSE)</f>
        <v>#N/A</v>
      </c>
      <c r="G750" s="100" t="e">
        <f t="shared" si="47"/>
        <v>#N/A</v>
      </c>
      <c r="H750" s="101" t="e">
        <f>'RAW MATERIALS'!#REF!</f>
        <v>#REF!</v>
      </c>
      <c r="I750" s="101" t="e">
        <f t="shared" si="48"/>
        <v>#N/A</v>
      </c>
      <c r="J750" s="137" t="e">
        <f>VLOOKUP(A750,'RAW MATERIALS'!$B$4:$I$206,3,FALSE)*B750</f>
        <v>#N/A</v>
      </c>
    </row>
    <row r="751" spans="1:10" hidden="1">
      <c r="A751" s="97">
        <f>'RAW MATERIALS'!B493</f>
        <v>0</v>
      </c>
      <c r="B751" s="98" t="e">
        <f t="shared" si="45"/>
        <v>#N/A</v>
      </c>
      <c r="C751" s="99">
        <f>SUMPRODUCT(('Materials bought'!$A$4:$A$4121='Buy list'!A751)*('Materials bought'!$B$4:$B$4121))-SUMPRODUCT(('Materials used'!$A$4:$A$4296='Buy list'!A751)*('Materials used'!$B$4:$B$4296))</f>
        <v>0</v>
      </c>
      <c r="D751" s="99">
        <f>SUMPRODUCT((Orders!$A$4:$A$3960='Buy list'!$A751)*(Orders!$D$4:$D$3960))</f>
        <v>0</v>
      </c>
      <c r="E751" s="99">
        <f t="shared" si="46"/>
        <v>0</v>
      </c>
      <c r="F751" s="100" t="e">
        <f>VLOOKUP(A751,'RAW MATERIALS'!$B$4:$I$206,2,FALSE)</f>
        <v>#N/A</v>
      </c>
      <c r="G751" s="100" t="e">
        <f t="shared" si="47"/>
        <v>#N/A</v>
      </c>
      <c r="H751" s="101" t="e">
        <f>'RAW MATERIALS'!#REF!</f>
        <v>#REF!</v>
      </c>
      <c r="I751" s="101" t="e">
        <f t="shared" si="48"/>
        <v>#N/A</v>
      </c>
      <c r="J751" s="137" t="e">
        <f>VLOOKUP(A751,'RAW MATERIALS'!$B$4:$I$206,3,FALSE)*B751</f>
        <v>#N/A</v>
      </c>
    </row>
    <row r="752" spans="1:10" hidden="1">
      <c r="A752" s="97">
        <f>'RAW MATERIALS'!B494</f>
        <v>0</v>
      </c>
      <c r="B752" s="98" t="e">
        <f t="shared" si="45"/>
        <v>#N/A</v>
      </c>
      <c r="C752" s="99">
        <f>SUMPRODUCT(('Materials bought'!$A$4:$A$4121='Buy list'!A752)*('Materials bought'!$B$4:$B$4121))-SUMPRODUCT(('Materials used'!$A$4:$A$4296='Buy list'!A752)*('Materials used'!$B$4:$B$4296))</f>
        <v>0</v>
      </c>
      <c r="D752" s="99">
        <f>SUMPRODUCT((Orders!$A$4:$A$3960='Buy list'!$A752)*(Orders!$D$4:$D$3960))</f>
        <v>0</v>
      </c>
      <c r="E752" s="99">
        <f t="shared" si="46"/>
        <v>0</v>
      </c>
      <c r="F752" s="100" t="e">
        <f>VLOOKUP(A752,'RAW MATERIALS'!$B$4:$I$206,2,FALSE)</f>
        <v>#N/A</v>
      </c>
      <c r="G752" s="100" t="e">
        <f t="shared" si="47"/>
        <v>#N/A</v>
      </c>
      <c r="H752" s="101" t="e">
        <f>'RAW MATERIALS'!#REF!</f>
        <v>#REF!</v>
      </c>
      <c r="I752" s="101" t="e">
        <f t="shared" si="48"/>
        <v>#N/A</v>
      </c>
      <c r="J752" s="137" t="e">
        <f>VLOOKUP(A752,'RAW MATERIALS'!$B$4:$I$206,3,FALSE)*B752</f>
        <v>#N/A</v>
      </c>
    </row>
    <row r="753" spans="1:10" hidden="1">
      <c r="A753" s="97">
        <f>'RAW MATERIALS'!B495</f>
        <v>0</v>
      </c>
      <c r="B753" s="98" t="e">
        <f t="shared" si="45"/>
        <v>#N/A</v>
      </c>
      <c r="C753" s="99">
        <f>SUMPRODUCT(('Materials bought'!$A$4:$A$4121='Buy list'!A753)*('Materials bought'!$B$4:$B$4121))-SUMPRODUCT(('Materials used'!$A$4:$A$4296='Buy list'!A753)*('Materials used'!$B$4:$B$4296))</f>
        <v>0</v>
      </c>
      <c r="D753" s="99">
        <f>SUMPRODUCT((Orders!$A$4:$A$3960='Buy list'!$A753)*(Orders!$D$4:$D$3960))</f>
        <v>0</v>
      </c>
      <c r="E753" s="99">
        <f t="shared" si="46"/>
        <v>0</v>
      </c>
      <c r="F753" s="100" t="e">
        <f>VLOOKUP(A753,'RAW MATERIALS'!$B$4:$I$206,2,FALSE)</f>
        <v>#N/A</v>
      </c>
      <c r="G753" s="100" t="e">
        <f t="shared" si="47"/>
        <v>#N/A</v>
      </c>
      <c r="H753" s="101" t="e">
        <f>'RAW MATERIALS'!#REF!</f>
        <v>#REF!</v>
      </c>
      <c r="I753" s="101" t="e">
        <f t="shared" si="48"/>
        <v>#N/A</v>
      </c>
      <c r="J753" s="137" t="e">
        <f>VLOOKUP(A753,'RAW MATERIALS'!$B$4:$I$206,3,FALSE)*B753</f>
        <v>#N/A</v>
      </c>
    </row>
    <row r="754" spans="1:10" hidden="1">
      <c r="A754" s="97">
        <f>'RAW MATERIALS'!B496</f>
        <v>0</v>
      </c>
      <c r="B754" s="98" t="e">
        <f t="shared" si="45"/>
        <v>#N/A</v>
      </c>
      <c r="C754" s="99">
        <f>SUMPRODUCT(('Materials bought'!$A$4:$A$4121='Buy list'!A754)*('Materials bought'!$B$4:$B$4121))-SUMPRODUCT(('Materials used'!$A$4:$A$4296='Buy list'!A754)*('Materials used'!$B$4:$B$4296))</f>
        <v>0</v>
      </c>
      <c r="D754" s="99">
        <f>SUMPRODUCT((Orders!$A$4:$A$3960='Buy list'!$A754)*(Orders!$D$4:$D$3960))</f>
        <v>0</v>
      </c>
      <c r="E754" s="99">
        <f t="shared" si="46"/>
        <v>0</v>
      </c>
      <c r="F754" s="100" t="e">
        <f>VLOOKUP(A754,'RAW MATERIALS'!$B$4:$I$206,2,FALSE)</f>
        <v>#N/A</v>
      </c>
      <c r="G754" s="100" t="e">
        <f t="shared" si="47"/>
        <v>#N/A</v>
      </c>
      <c r="H754" s="101" t="e">
        <f>'RAW MATERIALS'!#REF!</f>
        <v>#REF!</v>
      </c>
      <c r="I754" s="101" t="e">
        <f t="shared" si="48"/>
        <v>#N/A</v>
      </c>
      <c r="J754" s="137" t="e">
        <f>VLOOKUP(A754,'RAW MATERIALS'!$B$4:$I$206,3,FALSE)*B754</f>
        <v>#N/A</v>
      </c>
    </row>
    <row r="755" spans="1:10" hidden="1">
      <c r="A755" s="97">
        <f>'RAW MATERIALS'!B497</f>
        <v>0</v>
      </c>
      <c r="B755" s="98" t="e">
        <f t="shared" si="45"/>
        <v>#N/A</v>
      </c>
      <c r="C755" s="99">
        <f>SUMPRODUCT(('Materials bought'!$A$4:$A$4121='Buy list'!A755)*('Materials bought'!$B$4:$B$4121))-SUMPRODUCT(('Materials used'!$A$4:$A$4296='Buy list'!A755)*('Materials used'!$B$4:$B$4296))</f>
        <v>0</v>
      </c>
      <c r="D755" s="99">
        <f>SUMPRODUCT((Orders!$A$4:$A$3960='Buy list'!$A755)*(Orders!$D$4:$D$3960))</f>
        <v>0</v>
      </c>
      <c r="E755" s="99">
        <f t="shared" si="46"/>
        <v>0</v>
      </c>
      <c r="F755" s="100" t="e">
        <f>VLOOKUP(A755,'RAW MATERIALS'!$B$4:$I$206,2,FALSE)</f>
        <v>#N/A</v>
      </c>
      <c r="G755" s="100" t="e">
        <f t="shared" si="47"/>
        <v>#N/A</v>
      </c>
      <c r="H755" s="101" t="e">
        <f>'RAW MATERIALS'!#REF!</f>
        <v>#REF!</v>
      </c>
      <c r="I755" s="101" t="e">
        <f t="shared" si="48"/>
        <v>#N/A</v>
      </c>
      <c r="J755" s="137" t="e">
        <f>VLOOKUP(A755,'RAW MATERIALS'!$B$4:$I$206,3,FALSE)*B755</f>
        <v>#N/A</v>
      </c>
    </row>
    <row r="756" spans="1:10" hidden="1">
      <c r="A756" s="97">
        <f>'RAW MATERIALS'!B498</f>
        <v>0</v>
      </c>
      <c r="B756" s="98" t="e">
        <f t="shared" si="45"/>
        <v>#N/A</v>
      </c>
      <c r="C756" s="99">
        <f>SUMPRODUCT(('Materials bought'!$A$4:$A$4121='Buy list'!A756)*('Materials bought'!$B$4:$B$4121))-SUMPRODUCT(('Materials used'!$A$4:$A$4296='Buy list'!A756)*('Materials used'!$B$4:$B$4296))</f>
        <v>0</v>
      </c>
      <c r="D756" s="99">
        <f>SUMPRODUCT((Orders!$A$4:$A$3960='Buy list'!$A756)*(Orders!$D$4:$D$3960))</f>
        <v>0</v>
      </c>
      <c r="E756" s="99">
        <f t="shared" si="46"/>
        <v>0</v>
      </c>
      <c r="F756" s="100" t="e">
        <f>VLOOKUP(A756,'RAW MATERIALS'!$B$4:$I$206,2,FALSE)</f>
        <v>#N/A</v>
      </c>
      <c r="G756" s="100" t="e">
        <f t="shared" si="47"/>
        <v>#N/A</v>
      </c>
      <c r="H756" s="101" t="e">
        <f>'RAW MATERIALS'!#REF!</f>
        <v>#REF!</v>
      </c>
      <c r="I756" s="101" t="e">
        <f t="shared" si="48"/>
        <v>#N/A</v>
      </c>
      <c r="J756" s="137" t="e">
        <f>VLOOKUP(A756,'RAW MATERIALS'!$B$4:$I$206,3,FALSE)*B756</f>
        <v>#N/A</v>
      </c>
    </row>
    <row r="757" spans="1:10" hidden="1">
      <c r="A757" s="97">
        <f>'RAW MATERIALS'!B499</f>
        <v>0</v>
      </c>
      <c r="B757" s="98" t="e">
        <f t="shared" si="45"/>
        <v>#N/A</v>
      </c>
      <c r="C757" s="99">
        <f>SUMPRODUCT(('Materials bought'!$A$4:$A$4121='Buy list'!A757)*('Materials bought'!$B$4:$B$4121))-SUMPRODUCT(('Materials used'!$A$4:$A$4296='Buy list'!A757)*('Materials used'!$B$4:$B$4296))</f>
        <v>0</v>
      </c>
      <c r="D757" s="99">
        <f>SUMPRODUCT((Orders!$A$4:$A$3960='Buy list'!$A757)*(Orders!$D$4:$D$3960))</f>
        <v>0</v>
      </c>
      <c r="E757" s="99">
        <f t="shared" si="46"/>
        <v>0</v>
      </c>
      <c r="F757" s="100" t="e">
        <f>VLOOKUP(A757,'RAW MATERIALS'!$B$4:$I$206,2,FALSE)</f>
        <v>#N/A</v>
      </c>
      <c r="G757" s="100" t="e">
        <f t="shared" si="47"/>
        <v>#N/A</v>
      </c>
      <c r="H757" s="101" t="e">
        <f>'RAW MATERIALS'!#REF!</f>
        <v>#REF!</v>
      </c>
      <c r="I757" s="101" t="e">
        <f t="shared" si="48"/>
        <v>#N/A</v>
      </c>
      <c r="J757" s="137" t="e">
        <f>VLOOKUP(A757,'RAW MATERIALS'!$B$4:$I$206,3,FALSE)*B757</f>
        <v>#N/A</v>
      </c>
    </row>
    <row r="758" spans="1:10" hidden="1">
      <c r="A758" s="97">
        <f>'RAW MATERIALS'!B500</f>
        <v>0</v>
      </c>
      <c r="B758" s="98" t="e">
        <f t="shared" si="45"/>
        <v>#N/A</v>
      </c>
      <c r="C758" s="99">
        <f>SUMPRODUCT(('Materials bought'!$A$4:$A$4121='Buy list'!A758)*('Materials bought'!$B$4:$B$4121))-SUMPRODUCT(('Materials used'!$A$4:$A$4296='Buy list'!A758)*('Materials used'!$B$4:$B$4296))</f>
        <v>0</v>
      </c>
      <c r="D758" s="99">
        <f>SUMPRODUCT((Orders!$A$4:$A$3960='Buy list'!$A758)*(Orders!$D$4:$D$3960))</f>
        <v>0</v>
      </c>
      <c r="E758" s="99">
        <f t="shared" si="46"/>
        <v>0</v>
      </c>
      <c r="F758" s="100" t="e">
        <f>VLOOKUP(A758,'RAW MATERIALS'!$B$4:$I$206,2,FALSE)</f>
        <v>#N/A</v>
      </c>
      <c r="G758" s="100" t="e">
        <f t="shared" si="47"/>
        <v>#N/A</v>
      </c>
      <c r="H758" s="101" t="e">
        <f>'RAW MATERIALS'!#REF!</f>
        <v>#REF!</v>
      </c>
      <c r="I758" s="101" t="e">
        <f t="shared" si="48"/>
        <v>#N/A</v>
      </c>
      <c r="J758" s="137" t="e">
        <f>VLOOKUP(A758,'RAW MATERIALS'!$B$4:$I$206,3,FALSE)*B758</f>
        <v>#N/A</v>
      </c>
    </row>
    <row r="759" spans="1:10" hidden="1">
      <c r="A759" s="97">
        <f>'RAW MATERIALS'!B501</f>
        <v>0</v>
      </c>
      <c r="B759" s="98" t="e">
        <f t="shared" si="45"/>
        <v>#N/A</v>
      </c>
      <c r="C759" s="99">
        <f>SUMPRODUCT(('Materials bought'!$A$4:$A$4121='Buy list'!A759)*('Materials bought'!$B$4:$B$4121))-SUMPRODUCT(('Materials used'!$A$4:$A$4296='Buy list'!A759)*('Materials used'!$B$4:$B$4296))</f>
        <v>0</v>
      </c>
      <c r="D759" s="99">
        <f>SUMPRODUCT((Orders!$A$4:$A$3960='Buy list'!$A759)*(Orders!$D$4:$D$3960))</f>
        <v>0</v>
      </c>
      <c r="E759" s="99">
        <f t="shared" si="46"/>
        <v>0</v>
      </c>
      <c r="F759" s="100" t="e">
        <f>VLOOKUP(A759,'RAW MATERIALS'!$B$4:$I$206,2,FALSE)</f>
        <v>#N/A</v>
      </c>
      <c r="G759" s="100" t="e">
        <f t="shared" si="47"/>
        <v>#N/A</v>
      </c>
      <c r="H759" s="101" t="e">
        <f>'RAW MATERIALS'!#REF!</f>
        <v>#REF!</v>
      </c>
      <c r="I759" s="101" t="e">
        <f t="shared" si="48"/>
        <v>#N/A</v>
      </c>
      <c r="J759" s="137" t="e">
        <f>VLOOKUP(A759,'RAW MATERIALS'!$B$4:$I$206,3,FALSE)*B759</f>
        <v>#N/A</v>
      </c>
    </row>
    <row r="760" spans="1:10" hidden="1">
      <c r="A760" s="97">
        <f>'RAW MATERIALS'!B502</f>
        <v>0</v>
      </c>
      <c r="B760" s="98" t="e">
        <f t="shared" si="45"/>
        <v>#N/A</v>
      </c>
      <c r="C760" s="99">
        <f>SUMPRODUCT(('Materials bought'!$A$4:$A$4121='Buy list'!A760)*('Materials bought'!$B$4:$B$4121))-SUMPRODUCT(('Materials used'!$A$4:$A$4296='Buy list'!A760)*('Materials used'!$B$4:$B$4296))</f>
        <v>0</v>
      </c>
      <c r="D760" s="99">
        <f>SUMPRODUCT((Orders!$A$4:$A$3960='Buy list'!$A760)*(Orders!$D$4:$D$3960))</f>
        <v>0</v>
      </c>
      <c r="E760" s="99">
        <f t="shared" si="46"/>
        <v>0</v>
      </c>
      <c r="F760" s="100" t="e">
        <f>VLOOKUP(A760,'RAW MATERIALS'!$B$4:$I$206,2,FALSE)</f>
        <v>#N/A</v>
      </c>
      <c r="G760" s="100" t="e">
        <f t="shared" si="47"/>
        <v>#N/A</v>
      </c>
      <c r="H760" s="101" t="e">
        <f>'RAW MATERIALS'!#REF!</f>
        <v>#REF!</v>
      </c>
      <c r="I760" s="101" t="e">
        <f t="shared" si="48"/>
        <v>#N/A</v>
      </c>
      <c r="J760" s="137" t="e">
        <f>VLOOKUP(A760,'RAW MATERIALS'!$B$4:$I$206,3,FALSE)*B760</f>
        <v>#N/A</v>
      </c>
    </row>
    <row r="761" spans="1:10" hidden="1">
      <c r="A761" s="97">
        <f>'RAW MATERIALS'!B503</f>
        <v>0</v>
      </c>
      <c r="B761" s="98" t="e">
        <f t="shared" si="45"/>
        <v>#N/A</v>
      </c>
      <c r="C761" s="99">
        <f>SUMPRODUCT(('Materials bought'!$A$4:$A$4121='Buy list'!A761)*('Materials bought'!$B$4:$B$4121))-SUMPRODUCT(('Materials used'!$A$4:$A$4296='Buy list'!A761)*('Materials used'!$B$4:$B$4296))</f>
        <v>0</v>
      </c>
      <c r="D761" s="99">
        <f>SUMPRODUCT((Orders!$A$4:$A$3960='Buy list'!$A761)*(Orders!$D$4:$D$3960))</f>
        <v>0</v>
      </c>
      <c r="E761" s="99">
        <f t="shared" si="46"/>
        <v>0</v>
      </c>
      <c r="F761" s="100" t="e">
        <f>VLOOKUP(A761,'RAW MATERIALS'!$B$4:$I$206,2,FALSE)</f>
        <v>#N/A</v>
      </c>
      <c r="G761" s="100" t="e">
        <f t="shared" si="47"/>
        <v>#N/A</v>
      </c>
      <c r="H761" s="101" t="e">
        <f>'RAW MATERIALS'!#REF!</f>
        <v>#REF!</v>
      </c>
      <c r="I761" s="101" t="e">
        <f t="shared" si="48"/>
        <v>#N/A</v>
      </c>
      <c r="J761" s="137" t="e">
        <f>VLOOKUP(A761,'RAW MATERIALS'!$B$4:$I$206,3,FALSE)*B761</f>
        <v>#N/A</v>
      </c>
    </row>
    <row r="762" spans="1:10" hidden="1">
      <c r="A762" s="97">
        <f>'RAW MATERIALS'!B504</f>
        <v>0</v>
      </c>
      <c r="B762" s="98" t="e">
        <f t="shared" si="45"/>
        <v>#N/A</v>
      </c>
      <c r="C762" s="99">
        <f>SUMPRODUCT(('Materials bought'!$A$4:$A$4121='Buy list'!A762)*('Materials bought'!$B$4:$B$4121))-SUMPRODUCT(('Materials used'!$A$4:$A$4296='Buy list'!A762)*('Materials used'!$B$4:$B$4296))</f>
        <v>0</v>
      </c>
      <c r="D762" s="99">
        <f>SUMPRODUCT((Orders!$A$4:$A$3960='Buy list'!$A762)*(Orders!$D$4:$D$3960))</f>
        <v>0</v>
      </c>
      <c r="E762" s="99">
        <f t="shared" si="46"/>
        <v>0</v>
      </c>
      <c r="F762" s="100" t="e">
        <f>VLOOKUP(A762,'RAW MATERIALS'!$B$4:$I$206,2,FALSE)</f>
        <v>#N/A</v>
      </c>
      <c r="G762" s="100" t="e">
        <f t="shared" si="47"/>
        <v>#N/A</v>
      </c>
      <c r="H762" s="101" t="e">
        <f>'RAW MATERIALS'!#REF!</f>
        <v>#REF!</v>
      </c>
      <c r="I762" s="101" t="e">
        <f t="shared" si="48"/>
        <v>#N/A</v>
      </c>
      <c r="J762" s="137" t="e">
        <f>VLOOKUP(A762,'RAW MATERIALS'!$B$4:$I$206,3,FALSE)*B762</f>
        <v>#N/A</v>
      </c>
    </row>
    <row r="763" spans="1:10" hidden="1">
      <c r="A763" s="97">
        <f>'RAW MATERIALS'!B505</f>
        <v>0</v>
      </c>
      <c r="B763" s="98" t="e">
        <f t="shared" si="45"/>
        <v>#N/A</v>
      </c>
      <c r="C763" s="99">
        <f>SUMPRODUCT(('Materials bought'!$A$4:$A$4121='Buy list'!A763)*('Materials bought'!$B$4:$B$4121))-SUMPRODUCT(('Materials used'!$A$4:$A$4296='Buy list'!A763)*('Materials used'!$B$4:$B$4296))</f>
        <v>0</v>
      </c>
      <c r="D763" s="99">
        <f>SUMPRODUCT((Orders!$A$4:$A$3960='Buy list'!$A763)*(Orders!$D$4:$D$3960))</f>
        <v>0</v>
      </c>
      <c r="E763" s="99">
        <f t="shared" si="46"/>
        <v>0</v>
      </c>
      <c r="F763" s="100" t="e">
        <f>VLOOKUP(A763,'RAW MATERIALS'!$B$4:$I$206,2,FALSE)</f>
        <v>#N/A</v>
      </c>
      <c r="G763" s="100" t="e">
        <f t="shared" si="47"/>
        <v>#N/A</v>
      </c>
      <c r="H763" s="101" t="e">
        <f>'RAW MATERIALS'!#REF!</f>
        <v>#REF!</v>
      </c>
      <c r="I763" s="101" t="e">
        <f t="shared" si="48"/>
        <v>#N/A</v>
      </c>
      <c r="J763" s="137" t="e">
        <f>VLOOKUP(A763,'RAW MATERIALS'!$B$4:$I$206,3,FALSE)*B763</f>
        <v>#N/A</v>
      </c>
    </row>
    <row r="764" spans="1:10" hidden="1">
      <c r="A764" s="97">
        <f>'RAW MATERIALS'!B506</f>
        <v>0</v>
      </c>
      <c r="B764" s="98" t="e">
        <f t="shared" si="45"/>
        <v>#N/A</v>
      </c>
      <c r="C764" s="99">
        <f>SUMPRODUCT(('Materials bought'!$A$4:$A$4121='Buy list'!A764)*('Materials bought'!$B$4:$B$4121))-SUMPRODUCT(('Materials used'!$A$4:$A$4296='Buy list'!A764)*('Materials used'!$B$4:$B$4296))</f>
        <v>0</v>
      </c>
      <c r="D764" s="99">
        <f>SUMPRODUCT((Orders!$A$4:$A$3960='Buy list'!$A764)*(Orders!$D$4:$D$3960))</f>
        <v>0</v>
      </c>
      <c r="E764" s="99">
        <f t="shared" si="46"/>
        <v>0</v>
      </c>
      <c r="F764" s="100" t="e">
        <f>VLOOKUP(A764,'RAW MATERIALS'!$B$4:$I$206,2,FALSE)</f>
        <v>#N/A</v>
      </c>
      <c r="G764" s="100" t="e">
        <f t="shared" si="47"/>
        <v>#N/A</v>
      </c>
      <c r="H764" s="101" t="e">
        <f>'RAW MATERIALS'!#REF!</f>
        <v>#REF!</v>
      </c>
      <c r="I764" s="101" t="e">
        <f t="shared" si="48"/>
        <v>#N/A</v>
      </c>
      <c r="J764" s="137" t="e">
        <f>VLOOKUP(A764,'RAW MATERIALS'!$B$4:$I$206,3,FALSE)*B764</f>
        <v>#N/A</v>
      </c>
    </row>
    <row r="765" spans="1:10" hidden="1">
      <c r="A765" s="97">
        <f>'RAW MATERIALS'!B507</f>
        <v>0</v>
      </c>
      <c r="B765" s="98" t="e">
        <f t="shared" ref="B765:B828" si="49">E765+G765</f>
        <v>#N/A</v>
      </c>
      <c r="C765" s="99">
        <f>SUMPRODUCT(('Materials bought'!$A$4:$A$4121='Buy list'!A765)*('Materials bought'!$B$4:$B$4121))-SUMPRODUCT(('Materials used'!$A$4:$A$4296='Buy list'!A765)*('Materials used'!$B$4:$B$4296))</f>
        <v>0</v>
      </c>
      <c r="D765" s="99">
        <f>SUMPRODUCT((Orders!$A$4:$A$3960='Buy list'!$A765)*(Orders!$D$4:$D$3960))</f>
        <v>0</v>
      </c>
      <c r="E765" s="99">
        <f t="shared" si="46"/>
        <v>0</v>
      </c>
      <c r="F765" s="100" t="e">
        <f>VLOOKUP(A765,'RAW MATERIALS'!$B$4:$I$206,2,FALSE)</f>
        <v>#N/A</v>
      </c>
      <c r="G765" s="100" t="e">
        <f t="shared" si="47"/>
        <v>#N/A</v>
      </c>
      <c r="H765" s="101" t="e">
        <f>'RAW MATERIALS'!#REF!</f>
        <v>#REF!</v>
      </c>
      <c r="I765" s="101" t="e">
        <f t="shared" si="48"/>
        <v>#N/A</v>
      </c>
      <c r="J765" s="137" t="e">
        <f>VLOOKUP(A765,'RAW MATERIALS'!$B$4:$I$206,3,FALSE)*B765</f>
        <v>#N/A</v>
      </c>
    </row>
    <row r="766" spans="1:10" hidden="1">
      <c r="A766" s="97">
        <f>'RAW MATERIALS'!B508</f>
        <v>0</v>
      </c>
      <c r="B766" s="98" t="e">
        <f t="shared" si="49"/>
        <v>#N/A</v>
      </c>
      <c r="C766" s="99">
        <f>SUMPRODUCT(('Materials bought'!$A$4:$A$4121='Buy list'!A766)*('Materials bought'!$B$4:$B$4121))-SUMPRODUCT(('Materials used'!$A$4:$A$4296='Buy list'!A766)*('Materials used'!$B$4:$B$4296))</f>
        <v>0</v>
      </c>
      <c r="D766" s="99">
        <f>SUMPRODUCT((Orders!$A$4:$A$3960='Buy list'!$A766)*(Orders!$D$4:$D$3960))</f>
        <v>0</v>
      </c>
      <c r="E766" s="99">
        <f t="shared" si="46"/>
        <v>0</v>
      </c>
      <c r="F766" s="100" t="e">
        <f>VLOOKUP(A766,'RAW MATERIALS'!$B$4:$I$206,2,FALSE)</f>
        <v>#N/A</v>
      </c>
      <c r="G766" s="100" t="e">
        <f t="shared" si="47"/>
        <v>#N/A</v>
      </c>
      <c r="H766" s="101" t="e">
        <f>'RAW MATERIALS'!#REF!</f>
        <v>#REF!</v>
      </c>
      <c r="I766" s="101" t="e">
        <f t="shared" si="48"/>
        <v>#N/A</v>
      </c>
      <c r="J766" s="137" t="e">
        <f>VLOOKUP(A766,'RAW MATERIALS'!$B$4:$I$206,3,FALSE)*B766</f>
        <v>#N/A</v>
      </c>
    </row>
    <row r="767" spans="1:10" hidden="1">
      <c r="A767" s="97">
        <f>'RAW MATERIALS'!B509</f>
        <v>0</v>
      </c>
      <c r="B767" s="98" t="e">
        <f t="shared" si="49"/>
        <v>#N/A</v>
      </c>
      <c r="C767" s="99">
        <f>SUMPRODUCT(('Materials bought'!$A$4:$A$4121='Buy list'!A767)*('Materials bought'!$B$4:$B$4121))-SUMPRODUCT(('Materials used'!$A$4:$A$4296='Buy list'!A767)*('Materials used'!$B$4:$B$4296))</f>
        <v>0</v>
      </c>
      <c r="D767" s="99">
        <f>SUMPRODUCT((Orders!$A$4:$A$3960='Buy list'!$A767)*(Orders!$D$4:$D$3960))</f>
        <v>0</v>
      </c>
      <c r="E767" s="99">
        <f t="shared" si="46"/>
        <v>0</v>
      </c>
      <c r="F767" s="100" t="e">
        <f>VLOOKUP(A767,'RAW MATERIALS'!$B$4:$I$206,2,FALSE)</f>
        <v>#N/A</v>
      </c>
      <c r="G767" s="100" t="e">
        <f t="shared" si="47"/>
        <v>#N/A</v>
      </c>
      <c r="H767" s="101" t="e">
        <f>'RAW MATERIALS'!#REF!</f>
        <v>#REF!</v>
      </c>
      <c r="I767" s="101" t="e">
        <f t="shared" si="48"/>
        <v>#N/A</v>
      </c>
      <c r="J767" s="137" t="e">
        <f>VLOOKUP(A767,'RAW MATERIALS'!$B$4:$I$206,3,FALSE)*B767</f>
        <v>#N/A</v>
      </c>
    </row>
    <row r="768" spans="1:10" hidden="1">
      <c r="A768" s="97">
        <f>'RAW MATERIALS'!B510</f>
        <v>0</v>
      </c>
      <c r="B768" s="98" t="e">
        <f t="shared" si="49"/>
        <v>#N/A</v>
      </c>
      <c r="C768" s="99">
        <f>SUMPRODUCT(('Materials bought'!$A$4:$A$4121='Buy list'!A768)*('Materials bought'!$B$4:$B$4121))-SUMPRODUCT(('Materials used'!$A$4:$A$4296='Buy list'!A768)*('Materials used'!$B$4:$B$4296))</f>
        <v>0</v>
      </c>
      <c r="D768" s="99">
        <f>SUMPRODUCT((Orders!$A$4:$A$3960='Buy list'!$A768)*(Orders!$D$4:$D$3960))</f>
        <v>0</v>
      </c>
      <c r="E768" s="99">
        <f t="shared" si="46"/>
        <v>0</v>
      </c>
      <c r="F768" s="100" t="e">
        <f>VLOOKUP(A768,'RAW MATERIALS'!$B$4:$I$206,2,FALSE)</f>
        <v>#N/A</v>
      </c>
      <c r="G768" s="100" t="e">
        <f t="shared" si="47"/>
        <v>#N/A</v>
      </c>
      <c r="H768" s="101" t="e">
        <f>'RAW MATERIALS'!#REF!</f>
        <v>#REF!</v>
      </c>
      <c r="I768" s="101" t="e">
        <f t="shared" si="48"/>
        <v>#N/A</v>
      </c>
      <c r="J768" s="137" t="e">
        <f>VLOOKUP(A768,'RAW MATERIALS'!$B$4:$I$206,3,FALSE)*B768</f>
        <v>#N/A</v>
      </c>
    </row>
    <row r="769" spans="1:10" hidden="1">
      <c r="A769" s="97">
        <f>'RAW MATERIALS'!B511</f>
        <v>0</v>
      </c>
      <c r="B769" s="98" t="e">
        <f t="shared" si="49"/>
        <v>#N/A</v>
      </c>
      <c r="C769" s="99">
        <f>SUMPRODUCT(('Materials bought'!$A$4:$A$4121='Buy list'!A769)*('Materials bought'!$B$4:$B$4121))-SUMPRODUCT(('Materials used'!$A$4:$A$4296='Buy list'!A769)*('Materials used'!$B$4:$B$4296))</f>
        <v>0</v>
      </c>
      <c r="D769" s="99">
        <f>SUMPRODUCT((Orders!$A$4:$A$3960='Buy list'!$A769)*(Orders!$D$4:$D$3960))</f>
        <v>0</v>
      </c>
      <c r="E769" s="99">
        <f t="shared" si="46"/>
        <v>0</v>
      </c>
      <c r="F769" s="100" t="e">
        <f>VLOOKUP(A769,'RAW MATERIALS'!$B$4:$I$206,2,FALSE)</f>
        <v>#N/A</v>
      </c>
      <c r="G769" s="100" t="e">
        <f t="shared" si="47"/>
        <v>#N/A</v>
      </c>
      <c r="H769" s="101" t="e">
        <f>'RAW MATERIALS'!#REF!</f>
        <v>#REF!</v>
      </c>
      <c r="I769" s="101" t="e">
        <f t="shared" si="48"/>
        <v>#N/A</v>
      </c>
      <c r="J769" s="137" t="e">
        <f>VLOOKUP(A769,'RAW MATERIALS'!$B$4:$I$206,3,FALSE)*B769</f>
        <v>#N/A</v>
      </c>
    </row>
    <row r="770" spans="1:10" hidden="1">
      <c r="A770" s="97">
        <f>'RAW MATERIALS'!B512</f>
        <v>0</v>
      </c>
      <c r="B770" s="98" t="e">
        <f t="shared" si="49"/>
        <v>#N/A</v>
      </c>
      <c r="C770" s="99">
        <f>SUMPRODUCT(('Materials bought'!$A$4:$A$4121='Buy list'!A770)*('Materials bought'!$B$4:$B$4121))-SUMPRODUCT(('Materials used'!$A$4:$A$4296='Buy list'!A770)*('Materials used'!$B$4:$B$4296))</f>
        <v>0</v>
      </c>
      <c r="D770" s="99">
        <f>SUMPRODUCT((Orders!$A$4:$A$3960='Buy list'!$A770)*(Orders!$D$4:$D$3960))</f>
        <v>0</v>
      </c>
      <c r="E770" s="99">
        <f t="shared" si="46"/>
        <v>0</v>
      </c>
      <c r="F770" s="100" t="e">
        <f>VLOOKUP(A770,'RAW MATERIALS'!$B$4:$I$206,2,FALSE)</f>
        <v>#N/A</v>
      </c>
      <c r="G770" s="100" t="e">
        <f t="shared" si="47"/>
        <v>#N/A</v>
      </c>
      <c r="H770" s="101" t="e">
        <f>'RAW MATERIALS'!#REF!</f>
        <v>#REF!</v>
      </c>
      <c r="I770" s="101" t="e">
        <f t="shared" si="48"/>
        <v>#N/A</v>
      </c>
      <c r="J770" s="137" t="e">
        <f>VLOOKUP(A770,'RAW MATERIALS'!$B$4:$I$206,3,FALSE)*B770</f>
        <v>#N/A</v>
      </c>
    </row>
    <row r="771" spans="1:10" hidden="1">
      <c r="A771" s="97">
        <f>'RAW MATERIALS'!B513</f>
        <v>0</v>
      </c>
      <c r="B771" s="98" t="e">
        <f t="shared" si="49"/>
        <v>#N/A</v>
      </c>
      <c r="C771" s="99">
        <f>SUMPRODUCT(('Materials bought'!$A$4:$A$4121='Buy list'!A771)*('Materials bought'!$B$4:$B$4121))-SUMPRODUCT(('Materials used'!$A$4:$A$4296='Buy list'!A771)*('Materials used'!$B$4:$B$4296))</f>
        <v>0</v>
      </c>
      <c r="D771" s="99">
        <f>SUMPRODUCT((Orders!$A$4:$A$3960='Buy list'!$A771)*(Orders!$D$4:$D$3960))</f>
        <v>0</v>
      </c>
      <c r="E771" s="99">
        <f t="shared" si="46"/>
        <v>0</v>
      </c>
      <c r="F771" s="100" t="e">
        <f>VLOOKUP(A771,'RAW MATERIALS'!$B$4:$I$206,2,FALSE)</f>
        <v>#N/A</v>
      </c>
      <c r="G771" s="100" t="e">
        <f t="shared" si="47"/>
        <v>#N/A</v>
      </c>
      <c r="H771" s="101" t="e">
        <f>'RAW MATERIALS'!#REF!</f>
        <v>#REF!</v>
      </c>
      <c r="I771" s="101" t="e">
        <f t="shared" si="48"/>
        <v>#N/A</v>
      </c>
      <c r="J771" s="137" t="e">
        <f>VLOOKUP(A771,'RAW MATERIALS'!$B$4:$I$206,3,FALSE)*B771</f>
        <v>#N/A</v>
      </c>
    </row>
    <row r="772" spans="1:10" hidden="1">
      <c r="A772" s="97">
        <f>'RAW MATERIALS'!B514</f>
        <v>0</v>
      </c>
      <c r="B772" s="98" t="e">
        <f t="shared" si="49"/>
        <v>#N/A</v>
      </c>
      <c r="C772" s="99">
        <f>SUMPRODUCT(('Materials bought'!$A$4:$A$4121='Buy list'!A772)*('Materials bought'!$B$4:$B$4121))-SUMPRODUCT(('Materials used'!$A$4:$A$4296='Buy list'!A772)*('Materials used'!$B$4:$B$4296))</f>
        <v>0</v>
      </c>
      <c r="D772" s="99">
        <f>SUMPRODUCT((Orders!$A$4:$A$3960='Buy list'!$A772)*(Orders!$D$4:$D$3960))</f>
        <v>0</v>
      </c>
      <c r="E772" s="99">
        <f t="shared" si="46"/>
        <v>0</v>
      </c>
      <c r="F772" s="100" t="e">
        <f>VLOOKUP(A772,'RAW MATERIALS'!$B$4:$I$206,2,FALSE)</f>
        <v>#N/A</v>
      </c>
      <c r="G772" s="100" t="e">
        <f t="shared" si="47"/>
        <v>#N/A</v>
      </c>
      <c r="H772" s="101" t="e">
        <f>'RAW MATERIALS'!#REF!</f>
        <v>#REF!</v>
      </c>
      <c r="I772" s="101" t="e">
        <f t="shared" si="48"/>
        <v>#N/A</v>
      </c>
      <c r="J772" s="137" t="e">
        <f>VLOOKUP(A772,'RAW MATERIALS'!$B$4:$I$206,3,FALSE)*B772</f>
        <v>#N/A</v>
      </c>
    </row>
    <row r="773" spans="1:10" hidden="1">
      <c r="A773" s="97">
        <f>'RAW MATERIALS'!B515</f>
        <v>0</v>
      </c>
      <c r="B773" s="98" t="e">
        <f t="shared" si="49"/>
        <v>#N/A</v>
      </c>
      <c r="C773" s="99">
        <f>SUMPRODUCT(('Materials bought'!$A$4:$A$4121='Buy list'!A773)*('Materials bought'!$B$4:$B$4121))-SUMPRODUCT(('Materials used'!$A$4:$A$4296='Buy list'!A773)*('Materials used'!$B$4:$B$4296))</f>
        <v>0</v>
      </c>
      <c r="D773" s="99">
        <f>SUMPRODUCT((Orders!$A$4:$A$3960='Buy list'!$A773)*(Orders!$D$4:$D$3960))</f>
        <v>0</v>
      </c>
      <c r="E773" s="99">
        <f t="shared" ref="E773:E836" si="50">IF(C773-D773&lt;0,D773-C773,0)</f>
        <v>0</v>
      </c>
      <c r="F773" s="100" t="e">
        <f>VLOOKUP(A773,'RAW MATERIALS'!$B$4:$I$206,2,FALSE)</f>
        <v>#N/A</v>
      </c>
      <c r="G773" s="100" t="e">
        <f t="shared" ref="G773:G836" si="51">IF(C773-D773&lt;=F773,2*F773,0)</f>
        <v>#N/A</v>
      </c>
      <c r="H773" s="101" t="e">
        <f>'RAW MATERIALS'!#REF!</f>
        <v>#REF!</v>
      </c>
      <c r="I773" s="101" t="e">
        <f t="shared" ref="I773:I836" si="52">IF(B773&gt;0,"yes","no")</f>
        <v>#N/A</v>
      </c>
      <c r="J773" s="137" t="e">
        <f>VLOOKUP(A773,'RAW MATERIALS'!$B$4:$I$206,3,FALSE)*B773</f>
        <v>#N/A</v>
      </c>
    </row>
    <row r="774" spans="1:10" hidden="1">
      <c r="A774" s="97">
        <f>'RAW MATERIALS'!B516</f>
        <v>0</v>
      </c>
      <c r="B774" s="98" t="e">
        <f t="shared" si="49"/>
        <v>#N/A</v>
      </c>
      <c r="C774" s="99">
        <f>SUMPRODUCT(('Materials bought'!$A$4:$A$4121='Buy list'!A774)*('Materials bought'!$B$4:$B$4121))-SUMPRODUCT(('Materials used'!$A$4:$A$4296='Buy list'!A774)*('Materials used'!$B$4:$B$4296))</f>
        <v>0</v>
      </c>
      <c r="D774" s="99">
        <f>SUMPRODUCT((Orders!$A$4:$A$3960='Buy list'!$A774)*(Orders!$D$4:$D$3960))</f>
        <v>0</v>
      </c>
      <c r="E774" s="99">
        <f t="shared" si="50"/>
        <v>0</v>
      </c>
      <c r="F774" s="100" t="e">
        <f>VLOOKUP(A774,'RAW MATERIALS'!$B$4:$I$206,2,FALSE)</f>
        <v>#N/A</v>
      </c>
      <c r="G774" s="100" t="e">
        <f t="shared" si="51"/>
        <v>#N/A</v>
      </c>
      <c r="H774" s="101" t="e">
        <f>'RAW MATERIALS'!#REF!</f>
        <v>#REF!</v>
      </c>
      <c r="I774" s="101" t="e">
        <f t="shared" si="52"/>
        <v>#N/A</v>
      </c>
      <c r="J774" s="137" t="e">
        <f>VLOOKUP(A774,'RAW MATERIALS'!$B$4:$I$206,3,FALSE)*B774</f>
        <v>#N/A</v>
      </c>
    </row>
    <row r="775" spans="1:10" hidden="1">
      <c r="A775" s="97">
        <f>'RAW MATERIALS'!B517</f>
        <v>0</v>
      </c>
      <c r="B775" s="98" t="e">
        <f t="shared" si="49"/>
        <v>#N/A</v>
      </c>
      <c r="C775" s="99">
        <f>SUMPRODUCT(('Materials bought'!$A$4:$A$4121='Buy list'!A775)*('Materials bought'!$B$4:$B$4121))-SUMPRODUCT(('Materials used'!$A$4:$A$4296='Buy list'!A775)*('Materials used'!$B$4:$B$4296))</f>
        <v>0</v>
      </c>
      <c r="D775" s="99">
        <f>SUMPRODUCT((Orders!$A$4:$A$3960='Buy list'!$A775)*(Orders!$D$4:$D$3960))</f>
        <v>0</v>
      </c>
      <c r="E775" s="99">
        <f t="shared" si="50"/>
        <v>0</v>
      </c>
      <c r="F775" s="100" t="e">
        <f>VLOOKUP(A775,'RAW MATERIALS'!$B$4:$I$206,2,FALSE)</f>
        <v>#N/A</v>
      </c>
      <c r="G775" s="100" t="e">
        <f t="shared" si="51"/>
        <v>#N/A</v>
      </c>
      <c r="H775" s="101" t="e">
        <f>'RAW MATERIALS'!#REF!</f>
        <v>#REF!</v>
      </c>
      <c r="I775" s="101" t="e">
        <f t="shared" si="52"/>
        <v>#N/A</v>
      </c>
      <c r="J775" s="137" t="e">
        <f>VLOOKUP(A775,'RAW MATERIALS'!$B$4:$I$206,3,FALSE)*B775</f>
        <v>#N/A</v>
      </c>
    </row>
    <row r="776" spans="1:10" hidden="1">
      <c r="A776" s="97">
        <f>'RAW MATERIALS'!B518</f>
        <v>0</v>
      </c>
      <c r="B776" s="98" t="e">
        <f t="shared" si="49"/>
        <v>#N/A</v>
      </c>
      <c r="C776" s="99">
        <f>SUMPRODUCT(('Materials bought'!$A$4:$A$4121='Buy list'!A776)*('Materials bought'!$B$4:$B$4121))-SUMPRODUCT(('Materials used'!$A$4:$A$4296='Buy list'!A776)*('Materials used'!$B$4:$B$4296))</f>
        <v>0</v>
      </c>
      <c r="D776" s="99">
        <f>SUMPRODUCT((Orders!$A$4:$A$3960='Buy list'!$A776)*(Orders!$D$4:$D$3960))</f>
        <v>0</v>
      </c>
      <c r="E776" s="99">
        <f t="shared" si="50"/>
        <v>0</v>
      </c>
      <c r="F776" s="100" t="e">
        <f>VLOOKUP(A776,'RAW MATERIALS'!$B$4:$I$206,2,FALSE)</f>
        <v>#N/A</v>
      </c>
      <c r="G776" s="100" t="e">
        <f t="shared" si="51"/>
        <v>#N/A</v>
      </c>
      <c r="H776" s="101" t="e">
        <f>'RAW MATERIALS'!#REF!</f>
        <v>#REF!</v>
      </c>
      <c r="I776" s="101" t="e">
        <f t="shared" si="52"/>
        <v>#N/A</v>
      </c>
      <c r="J776" s="137" t="e">
        <f>VLOOKUP(A776,'RAW MATERIALS'!$B$4:$I$206,3,FALSE)*B776</f>
        <v>#N/A</v>
      </c>
    </row>
    <row r="777" spans="1:10" hidden="1">
      <c r="A777" s="97">
        <f>'RAW MATERIALS'!B519</f>
        <v>0</v>
      </c>
      <c r="B777" s="98" t="e">
        <f t="shared" si="49"/>
        <v>#N/A</v>
      </c>
      <c r="C777" s="99">
        <f>SUMPRODUCT(('Materials bought'!$A$4:$A$4121='Buy list'!A777)*('Materials bought'!$B$4:$B$4121))-SUMPRODUCT(('Materials used'!$A$4:$A$4296='Buy list'!A777)*('Materials used'!$B$4:$B$4296))</f>
        <v>0</v>
      </c>
      <c r="D777" s="99">
        <f>SUMPRODUCT((Orders!$A$4:$A$3960='Buy list'!$A777)*(Orders!$D$4:$D$3960))</f>
        <v>0</v>
      </c>
      <c r="E777" s="99">
        <f t="shared" si="50"/>
        <v>0</v>
      </c>
      <c r="F777" s="100" t="e">
        <f>VLOOKUP(A777,'RAW MATERIALS'!$B$4:$I$206,2,FALSE)</f>
        <v>#N/A</v>
      </c>
      <c r="G777" s="100" t="e">
        <f t="shared" si="51"/>
        <v>#N/A</v>
      </c>
      <c r="H777" s="101" t="e">
        <f>'RAW MATERIALS'!#REF!</f>
        <v>#REF!</v>
      </c>
      <c r="I777" s="101" t="e">
        <f t="shared" si="52"/>
        <v>#N/A</v>
      </c>
      <c r="J777" s="137" t="e">
        <f>VLOOKUP(A777,'RAW MATERIALS'!$B$4:$I$206,3,FALSE)*B777</f>
        <v>#N/A</v>
      </c>
    </row>
    <row r="778" spans="1:10" hidden="1">
      <c r="A778" s="97">
        <f>'RAW MATERIALS'!B520</f>
        <v>0</v>
      </c>
      <c r="B778" s="98" t="e">
        <f t="shared" si="49"/>
        <v>#N/A</v>
      </c>
      <c r="C778" s="99">
        <f>SUMPRODUCT(('Materials bought'!$A$4:$A$4121='Buy list'!A778)*('Materials bought'!$B$4:$B$4121))-SUMPRODUCT(('Materials used'!$A$4:$A$4296='Buy list'!A778)*('Materials used'!$B$4:$B$4296))</f>
        <v>0</v>
      </c>
      <c r="D778" s="99">
        <f>SUMPRODUCT((Orders!$A$4:$A$3960='Buy list'!$A778)*(Orders!$D$4:$D$3960))</f>
        <v>0</v>
      </c>
      <c r="E778" s="99">
        <f t="shared" si="50"/>
        <v>0</v>
      </c>
      <c r="F778" s="100" t="e">
        <f>VLOOKUP(A778,'RAW MATERIALS'!$B$4:$I$206,2,FALSE)</f>
        <v>#N/A</v>
      </c>
      <c r="G778" s="100" t="e">
        <f t="shared" si="51"/>
        <v>#N/A</v>
      </c>
      <c r="H778" s="101" t="e">
        <f>'RAW MATERIALS'!#REF!</f>
        <v>#REF!</v>
      </c>
      <c r="I778" s="101" t="e">
        <f t="shared" si="52"/>
        <v>#N/A</v>
      </c>
      <c r="J778" s="137" t="e">
        <f>VLOOKUP(A778,'RAW MATERIALS'!$B$4:$I$206,3,FALSE)*B778</f>
        <v>#N/A</v>
      </c>
    </row>
    <row r="779" spans="1:10" hidden="1">
      <c r="A779" s="97">
        <f>'RAW MATERIALS'!B521</f>
        <v>0</v>
      </c>
      <c r="B779" s="98" t="e">
        <f t="shared" si="49"/>
        <v>#N/A</v>
      </c>
      <c r="C779" s="99">
        <f>SUMPRODUCT(('Materials bought'!$A$4:$A$4121='Buy list'!A779)*('Materials bought'!$B$4:$B$4121))-SUMPRODUCT(('Materials used'!$A$4:$A$4296='Buy list'!A779)*('Materials used'!$B$4:$B$4296))</f>
        <v>0</v>
      </c>
      <c r="D779" s="99">
        <f>SUMPRODUCT((Orders!$A$4:$A$3960='Buy list'!$A779)*(Orders!$D$4:$D$3960))</f>
        <v>0</v>
      </c>
      <c r="E779" s="99">
        <f t="shared" si="50"/>
        <v>0</v>
      </c>
      <c r="F779" s="100" t="e">
        <f>VLOOKUP(A779,'RAW MATERIALS'!$B$4:$I$206,2,FALSE)</f>
        <v>#N/A</v>
      </c>
      <c r="G779" s="100" t="e">
        <f t="shared" si="51"/>
        <v>#N/A</v>
      </c>
      <c r="H779" s="101" t="e">
        <f>'RAW MATERIALS'!#REF!</f>
        <v>#REF!</v>
      </c>
      <c r="I779" s="101" t="e">
        <f t="shared" si="52"/>
        <v>#N/A</v>
      </c>
      <c r="J779" s="137" t="e">
        <f>VLOOKUP(A779,'RAW MATERIALS'!$B$4:$I$206,3,FALSE)*B779</f>
        <v>#N/A</v>
      </c>
    </row>
    <row r="780" spans="1:10" hidden="1">
      <c r="A780" s="97">
        <f>'RAW MATERIALS'!B522</f>
        <v>0</v>
      </c>
      <c r="B780" s="98" t="e">
        <f t="shared" si="49"/>
        <v>#N/A</v>
      </c>
      <c r="C780" s="99">
        <f>SUMPRODUCT(('Materials bought'!$A$4:$A$4121='Buy list'!A780)*('Materials bought'!$B$4:$B$4121))-SUMPRODUCT(('Materials used'!$A$4:$A$4296='Buy list'!A780)*('Materials used'!$B$4:$B$4296))</f>
        <v>0</v>
      </c>
      <c r="D780" s="99">
        <f>SUMPRODUCT((Orders!$A$4:$A$3960='Buy list'!$A780)*(Orders!$D$4:$D$3960))</f>
        <v>0</v>
      </c>
      <c r="E780" s="99">
        <f t="shared" si="50"/>
        <v>0</v>
      </c>
      <c r="F780" s="100" t="e">
        <f>VLOOKUP(A780,'RAW MATERIALS'!$B$4:$I$206,2,FALSE)</f>
        <v>#N/A</v>
      </c>
      <c r="G780" s="100" t="e">
        <f t="shared" si="51"/>
        <v>#N/A</v>
      </c>
      <c r="H780" s="101" t="e">
        <f>'RAW MATERIALS'!#REF!</f>
        <v>#REF!</v>
      </c>
      <c r="I780" s="101" t="e">
        <f t="shared" si="52"/>
        <v>#N/A</v>
      </c>
      <c r="J780" s="137" t="e">
        <f>VLOOKUP(A780,'RAW MATERIALS'!$B$4:$I$206,3,FALSE)*B780</f>
        <v>#N/A</v>
      </c>
    </row>
    <row r="781" spans="1:10" hidden="1">
      <c r="A781" s="97">
        <f>'RAW MATERIALS'!B523</f>
        <v>0</v>
      </c>
      <c r="B781" s="98" t="e">
        <f t="shared" si="49"/>
        <v>#N/A</v>
      </c>
      <c r="C781" s="99">
        <f>SUMPRODUCT(('Materials bought'!$A$4:$A$4121='Buy list'!A781)*('Materials bought'!$B$4:$B$4121))-SUMPRODUCT(('Materials used'!$A$4:$A$4296='Buy list'!A781)*('Materials used'!$B$4:$B$4296))</f>
        <v>0</v>
      </c>
      <c r="D781" s="99">
        <f>SUMPRODUCT((Orders!$A$4:$A$3960='Buy list'!$A781)*(Orders!$D$4:$D$3960))</f>
        <v>0</v>
      </c>
      <c r="E781" s="99">
        <f t="shared" si="50"/>
        <v>0</v>
      </c>
      <c r="F781" s="100" t="e">
        <f>VLOOKUP(A781,'RAW MATERIALS'!$B$4:$I$206,2,FALSE)</f>
        <v>#N/A</v>
      </c>
      <c r="G781" s="100" t="e">
        <f t="shared" si="51"/>
        <v>#N/A</v>
      </c>
      <c r="H781" s="101" t="e">
        <f>'RAW MATERIALS'!#REF!</f>
        <v>#REF!</v>
      </c>
      <c r="I781" s="101" t="e">
        <f t="shared" si="52"/>
        <v>#N/A</v>
      </c>
      <c r="J781" s="137" t="e">
        <f>VLOOKUP(A781,'RAW MATERIALS'!$B$4:$I$206,3,FALSE)*B781</f>
        <v>#N/A</v>
      </c>
    </row>
    <row r="782" spans="1:10" hidden="1">
      <c r="A782" s="97">
        <f>'RAW MATERIALS'!B524</f>
        <v>0</v>
      </c>
      <c r="B782" s="98" t="e">
        <f t="shared" si="49"/>
        <v>#N/A</v>
      </c>
      <c r="C782" s="99">
        <f>SUMPRODUCT(('Materials bought'!$A$4:$A$4121='Buy list'!A782)*('Materials bought'!$B$4:$B$4121))-SUMPRODUCT(('Materials used'!$A$4:$A$4296='Buy list'!A782)*('Materials used'!$B$4:$B$4296))</f>
        <v>0</v>
      </c>
      <c r="D782" s="99">
        <f>SUMPRODUCT((Orders!$A$4:$A$3960='Buy list'!$A782)*(Orders!$D$4:$D$3960))</f>
        <v>0</v>
      </c>
      <c r="E782" s="99">
        <f t="shared" si="50"/>
        <v>0</v>
      </c>
      <c r="F782" s="100" t="e">
        <f>VLOOKUP(A782,'RAW MATERIALS'!$B$4:$I$206,2,FALSE)</f>
        <v>#N/A</v>
      </c>
      <c r="G782" s="100" t="e">
        <f t="shared" si="51"/>
        <v>#N/A</v>
      </c>
      <c r="H782" s="101" t="e">
        <f>'RAW MATERIALS'!#REF!</f>
        <v>#REF!</v>
      </c>
      <c r="I782" s="101" t="e">
        <f t="shared" si="52"/>
        <v>#N/A</v>
      </c>
      <c r="J782" s="137" t="e">
        <f>VLOOKUP(A782,'RAW MATERIALS'!$B$4:$I$206,3,FALSE)*B782</f>
        <v>#N/A</v>
      </c>
    </row>
    <row r="783" spans="1:10" hidden="1">
      <c r="A783" s="97">
        <f>'RAW MATERIALS'!B525</f>
        <v>0</v>
      </c>
      <c r="B783" s="98" t="e">
        <f t="shared" si="49"/>
        <v>#N/A</v>
      </c>
      <c r="C783" s="99">
        <f>SUMPRODUCT(('Materials bought'!$A$4:$A$4121='Buy list'!A783)*('Materials bought'!$B$4:$B$4121))-SUMPRODUCT(('Materials used'!$A$4:$A$4296='Buy list'!A783)*('Materials used'!$B$4:$B$4296))</f>
        <v>0</v>
      </c>
      <c r="D783" s="99">
        <f>SUMPRODUCT((Orders!$A$4:$A$3960='Buy list'!$A783)*(Orders!$D$4:$D$3960))</f>
        <v>0</v>
      </c>
      <c r="E783" s="99">
        <f t="shared" si="50"/>
        <v>0</v>
      </c>
      <c r="F783" s="100" t="e">
        <f>VLOOKUP(A783,'RAW MATERIALS'!$B$4:$I$206,2,FALSE)</f>
        <v>#N/A</v>
      </c>
      <c r="G783" s="100" t="e">
        <f t="shared" si="51"/>
        <v>#N/A</v>
      </c>
      <c r="H783" s="101" t="e">
        <f>'RAW MATERIALS'!#REF!</f>
        <v>#REF!</v>
      </c>
      <c r="I783" s="101" t="e">
        <f t="shared" si="52"/>
        <v>#N/A</v>
      </c>
      <c r="J783" s="137" t="e">
        <f>VLOOKUP(A783,'RAW MATERIALS'!$B$4:$I$206,3,FALSE)*B783</f>
        <v>#N/A</v>
      </c>
    </row>
    <row r="784" spans="1:10" hidden="1">
      <c r="A784" s="97">
        <f>'RAW MATERIALS'!B526</f>
        <v>0</v>
      </c>
      <c r="B784" s="98" t="e">
        <f t="shared" si="49"/>
        <v>#N/A</v>
      </c>
      <c r="C784" s="99">
        <f>SUMPRODUCT(('Materials bought'!$A$4:$A$4121='Buy list'!A784)*('Materials bought'!$B$4:$B$4121))-SUMPRODUCT(('Materials used'!$A$4:$A$4296='Buy list'!A784)*('Materials used'!$B$4:$B$4296))</f>
        <v>0</v>
      </c>
      <c r="D784" s="99">
        <f>SUMPRODUCT((Orders!$A$4:$A$3960='Buy list'!$A784)*(Orders!$D$4:$D$3960))</f>
        <v>0</v>
      </c>
      <c r="E784" s="99">
        <f t="shared" si="50"/>
        <v>0</v>
      </c>
      <c r="F784" s="100" t="e">
        <f>VLOOKUP(A784,'RAW MATERIALS'!$B$4:$I$206,2,FALSE)</f>
        <v>#N/A</v>
      </c>
      <c r="G784" s="100" t="e">
        <f t="shared" si="51"/>
        <v>#N/A</v>
      </c>
      <c r="H784" s="101" t="e">
        <f>'RAW MATERIALS'!#REF!</f>
        <v>#REF!</v>
      </c>
      <c r="I784" s="101" t="e">
        <f t="shared" si="52"/>
        <v>#N/A</v>
      </c>
      <c r="J784" s="137" t="e">
        <f>VLOOKUP(A784,'RAW MATERIALS'!$B$4:$I$206,3,FALSE)*B784</f>
        <v>#N/A</v>
      </c>
    </row>
    <row r="785" spans="1:10" hidden="1">
      <c r="A785" s="97">
        <f>'RAW MATERIALS'!B527</f>
        <v>0</v>
      </c>
      <c r="B785" s="98" t="e">
        <f t="shared" si="49"/>
        <v>#N/A</v>
      </c>
      <c r="C785" s="99">
        <f>SUMPRODUCT(('Materials bought'!$A$4:$A$4121='Buy list'!A785)*('Materials bought'!$B$4:$B$4121))-SUMPRODUCT(('Materials used'!$A$4:$A$4296='Buy list'!A785)*('Materials used'!$B$4:$B$4296))</f>
        <v>0</v>
      </c>
      <c r="D785" s="99">
        <f>SUMPRODUCT((Orders!$A$4:$A$3960='Buy list'!$A785)*(Orders!$D$4:$D$3960))</f>
        <v>0</v>
      </c>
      <c r="E785" s="99">
        <f t="shared" si="50"/>
        <v>0</v>
      </c>
      <c r="F785" s="100" t="e">
        <f>VLOOKUP(A785,'RAW MATERIALS'!$B$4:$I$206,2,FALSE)</f>
        <v>#N/A</v>
      </c>
      <c r="G785" s="100" t="e">
        <f t="shared" si="51"/>
        <v>#N/A</v>
      </c>
      <c r="H785" s="101" t="e">
        <f>'RAW MATERIALS'!#REF!</f>
        <v>#REF!</v>
      </c>
      <c r="I785" s="101" t="e">
        <f t="shared" si="52"/>
        <v>#N/A</v>
      </c>
      <c r="J785" s="137" t="e">
        <f>VLOOKUP(A785,'RAW MATERIALS'!$B$4:$I$206,3,FALSE)*B785</f>
        <v>#N/A</v>
      </c>
    </row>
    <row r="786" spans="1:10" hidden="1">
      <c r="A786" s="97">
        <f>'RAW MATERIALS'!B528</f>
        <v>0</v>
      </c>
      <c r="B786" s="98" t="e">
        <f t="shared" si="49"/>
        <v>#N/A</v>
      </c>
      <c r="C786" s="99">
        <f>SUMPRODUCT(('Materials bought'!$A$4:$A$4121='Buy list'!A786)*('Materials bought'!$B$4:$B$4121))-SUMPRODUCT(('Materials used'!$A$4:$A$4296='Buy list'!A786)*('Materials used'!$B$4:$B$4296))</f>
        <v>0</v>
      </c>
      <c r="D786" s="99">
        <f>SUMPRODUCT((Orders!$A$4:$A$3960='Buy list'!$A786)*(Orders!$D$4:$D$3960))</f>
        <v>0</v>
      </c>
      <c r="E786" s="99">
        <f t="shared" si="50"/>
        <v>0</v>
      </c>
      <c r="F786" s="100" t="e">
        <f>VLOOKUP(A786,'RAW MATERIALS'!$B$4:$I$206,2,FALSE)</f>
        <v>#N/A</v>
      </c>
      <c r="G786" s="100" t="e">
        <f t="shared" si="51"/>
        <v>#N/A</v>
      </c>
      <c r="H786" s="101" t="e">
        <f>'RAW MATERIALS'!#REF!</f>
        <v>#REF!</v>
      </c>
      <c r="I786" s="101" t="e">
        <f t="shared" si="52"/>
        <v>#N/A</v>
      </c>
      <c r="J786" s="137" t="e">
        <f>VLOOKUP(A786,'RAW MATERIALS'!$B$4:$I$206,3,FALSE)*B786</f>
        <v>#N/A</v>
      </c>
    </row>
    <row r="787" spans="1:10" hidden="1">
      <c r="A787" s="97">
        <f>'RAW MATERIALS'!B529</f>
        <v>0</v>
      </c>
      <c r="B787" s="98" t="e">
        <f t="shared" si="49"/>
        <v>#N/A</v>
      </c>
      <c r="C787" s="99">
        <f>SUMPRODUCT(('Materials bought'!$A$4:$A$4121='Buy list'!A787)*('Materials bought'!$B$4:$B$4121))-SUMPRODUCT(('Materials used'!$A$4:$A$4296='Buy list'!A787)*('Materials used'!$B$4:$B$4296))</f>
        <v>0</v>
      </c>
      <c r="D787" s="99">
        <f>SUMPRODUCT((Orders!$A$4:$A$3960='Buy list'!$A787)*(Orders!$D$4:$D$3960))</f>
        <v>0</v>
      </c>
      <c r="E787" s="99">
        <f t="shared" si="50"/>
        <v>0</v>
      </c>
      <c r="F787" s="100" t="e">
        <f>VLOOKUP(A787,'RAW MATERIALS'!$B$4:$I$206,2,FALSE)</f>
        <v>#N/A</v>
      </c>
      <c r="G787" s="100" t="e">
        <f t="shared" si="51"/>
        <v>#N/A</v>
      </c>
      <c r="H787" s="101" t="e">
        <f>'RAW MATERIALS'!#REF!</f>
        <v>#REF!</v>
      </c>
      <c r="I787" s="101" t="e">
        <f t="shared" si="52"/>
        <v>#N/A</v>
      </c>
      <c r="J787" s="137" t="e">
        <f>VLOOKUP(A787,'RAW MATERIALS'!$B$4:$I$206,3,FALSE)*B787</f>
        <v>#N/A</v>
      </c>
    </row>
    <row r="788" spans="1:10" hidden="1">
      <c r="A788" s="97">
        <f>'RAW MATERIALS'!B530</f>
        <v>0</v>
      </c>
      <c r="B788" s="98" t="e">
        <f t="shared" si="49"/>
        <v>#N/A</v>
      </c>
      <c r="C788" s="99">
        <f>SUMPRODUCT(('Materials bought'!$A$4:$A$4121='Buy list'!A788)*('Materials bought'!$B$4:$B$4121))-SUMPRODUCT(('Materials used'!$A$4:$A$4296='Buy list'!A788)*('Materials used'!$B$4:$B$4296))</f>
        <v>0</v>
      </c>
      <c r="D788" s="99">
        <f>SUMPRODUCT((Orders!$A$4:$A$3960='Buy list'!$A788)*(Orders!$D$4:$D$3960))</f>
        <v>0</v>
      </c>
      <c r="E788" s="99">
        <f t="shared" si="50"/>
        <v>0</v>
      </c>
      <c r="F788" s="100" t="e">
        <f>VLOOKUP(A788,'RAW MATERIALS'!$B$4:$I$206,2,FALSE)</f>
        <v>#N/A</v>
      </c>
      <c r="G788" s="100" t="e">
        <f t="shared" si="51"/>
        <v>#N/A</v>
      </c>
      <c r="H788" s="101" t="e">
        <f>'RAW MATERIALS'!#REF!</f>
        <v>#REF!</v>
      </c>
      <c r="I788" s="101" t="e">
        <f t="shared" si="52"/>
        <v>#N/A</v>
      </c>
      <c r="J788" s="137" t="e">
        <f>VLOOKUP(A788,'RAW MATERIALS'!$B$4:$I$206,3,FALSE)*B788</f>
        <v>#N/A</v>
      </c>
    </row>
    <row r="789" spans="1:10" hidden="1">
      <c r="A789" s="97">
        <f>'RAW MATERIALS'!B531</f>
        <v>0</v>
      </c>
      <c r="B789" s="98" t="e">
        <f t="shared" si="49"/>
        <v>#N/A</v>
      </c>
      <c r="C789" s="99">
        <f>SUMPRODUCT(('Materials bought'!$A$4:$A$4121='Buy list'!A789)*('Materials bought'!$B$4:$B$4121))-SUMPRODUCT(('Materials used'!$A$4:$A$4296='Buy list'!A789)*('Materials used'!$B$4:$B$4296))</f>
        <v>0</v>
      </c>
      <c r="D789" s="99">
        <f>SUMPRODUCT((Orders!$A$4:$A$3960='Buy list'!$A789)*(Orders!$D$4:$D$3960))</f>
        <v>0</v>
      </c>
      <c r="E789" s="99">
        <f t="shared" si="50"/>
        <v>0</v>
      </c>
      <c r="F789" s="100" t="e">
        <f>VLOOKUP(A789,'RAW MATERIALS'!$B$4:$I$206,2,FALSE)</f>
        <v>#N/A</v>
      </c>
      <c r="G789" s="100" t="e">
        <f t="shared" si="51"/>
        <v>#N/A</v>
      </c>
      <c r="H789" s="101" t="e">
        <f>'RAW MATERIALS'!#REF!</f>
        <v>#REF!</v>
      </c>
      <c r="I789" s="101" t="e">
        <f t="shared" si="52"/>
        <v>#N/A</v>
      </c>
      <c r="J789" s="137" t="e">
        <f>VLOOKUP(A789,'RAW MATERIALS'!$B$4:$I$206,3,FALSE)*B789</f>
        <v>#N/A</v>
      </c>
    </row>
    <row r="790" spans="1:10" hidden="1">
      <c r="A790" s="97">
        <f>'RAW MATERIALS'!B532</f>
        <v>0</v>
      </c>
      <c r="B790" s="98" t="e">
        <f t="shared" si="49"/>
        <v>#N/A</v>
      </c>
      <c r="C790" s="99">
        <f>SUMPRODUCT(('Materials bought'!$A$4:$A$4121='Buy list'!A790)*('Materials bought'!$B$4:$B$4121))-SUMPRODUCT(('Materials used'!$A$4:$A$4296='Buy list'!A790)*('Materials used'!$B$4:$B$4296))</f>
        <v>0</v>
      </c>
      <c r="D790" s="99">
        <f>SUMPRODUCT((Orders!$A$4:$A$3960='Buy list'!$A790)*(Orders!$D$4:$D$3960))</f>
        <v>0</v>
      </c>
      <c r="E790" s="99">
        <f t="shared" si="50"/>
        <v>0</v>
      </c>
      <c r="F790" s="100" t="e">
        <f>VLOOKUP(A790,'RAW MATERIALS'!$B$4:$I$206,2,FALSE)</f>
        <v>#N/A</v>
      </c>
      <c r="G790" s="100" t="e">
        <f t="shared" si="51"/>
        <v>#N/A</v>
      </c>
      <c r="H790" s="101" t="e">
        <f>'RAW MATERIALS'!#REF!</f>
        <v>#REF!</v>
      </c>
      <c r="I790" s="101" t="e">
        <f t="shared" si="52"/>
        <v>#N/A</v>
      </c>
      <c r="J790" s="137" t="e">
        <f>VLOOKUP(A790,'RAW MATERIALS'!$B$4:$I$206,3,FALSE)*B790</f>
        <v>#N/A</v>
      </c>
    </row>
    <row r="791" spans="1:10" hidden="1">
      <c r="A791" s="97">
        <f>'RAW MATERIALS'!B533</f>
        <v>0</v>
      </c>
      <c r="B791" s="98" t="e">
        <f t="shared" si="49"/>
        <v>#N/A</v>
      </c>
      <c r="C791" s="99">
        <f>SUMPRODUCT(('Materials bought'!$A$4:$A$4121='Buy list'!A791)*('Materials bought'!$B$4:$B$4121))-SUMPRODUCT(('Materials used'!$A$4:$A$4296='Buy list'!A791)*('Materials used'!$B$4:$B$4296))</f>
        <v>0</v>
      </c>
      <c r="D791" s="99">
        <f>SUMPRODUCT((Orders!$A$4:$A$3960='Buy list'!$A791)*(Orders!$D$4:$D$3960))</f>
        <v>0</v>
      </c>
      <c r="E791" s="99">
        <f t="shared" si="50"/>
        <v>0</v>
      </c>
      <c r="F791" s="100" t="e">
        <f>VLOOKUP(A791,'RAW MATERIALS'!$B$4:$I$206,2,FALSE)</f>
        <v>#N/A</v>
      </c>
      <c r="G791" s="100" t="e">
        <f t="shared" si="51"/>
        <v>#N/A</v>
      </c>
      <c r="H791" s="101" t="e">
        <f>'RAW MATERIALS'!#REF!</f>
        <v>#REF!</v>
      </c>
      <c r="I791" s="101" t="e">
        <f t="shared" si="52"/>
        <v>#N/A</v>
      </c>
      <c r="J791" s="137" t="e">
        <f>VLOOKUP(A791,'RAW MATERIALS'!$B$4:$I$206,3,FALSE)*B791</f>
        <v>#N/A</v>
      </c>
    </row>
    <row r="792" spans="1:10" hidden="1">
      <c r="A792" s="97">
        <f>'RAW MATERIALS'!B534</f>
        <v>0</v>
      </c>
      <c r="B792" s="98" t="e">
        <f t="shared" si="49"/>
        <v>#N/A</v>
      </c>
      <c r="C792" s="99">
        <f>SUMPRODUCT(('Materials bought'!$A$4:$A$4121='Buy list'!A792)*('Materials bought'!$B$4:$B$4121))-SUMPRODUCT(('Materials used'!$A$4:$A$4296='Buy list'!A792)*('Materials used'!$B$4:$B$4296))</f>
        <v>0</v>
      </c>
      <c r="D792" s="99">
        <f>SUMPRODUCT((Orders!$A$4:$A$3960='Buy list'!$A792)*(Orders!$D$4:$D$3960))</f>
        <v>0</v>
      </c>
      <c r="E792" s="99">
        <f t="shared" si="50"/>
        <v>0</v>
      </c>
      <c r="F792" s="100" t="e">
        <f>VLOOKUP(A792,'RAW MATERIALS'!$B$4:$I$206,2,FALSE)</f>
        <v>#N/A</v>
      </c>
      <c r="G792" s="100" t="e">
        <f t="shared" si="51"/>
        <v>#N/A</v>
      </c>
      <c r="H792" s="101" t="e">
        <f>'RAW MATERIALS'!#REF!</f>
        <v>#REF!</v>
      </c>
      <c r="I792" s="101" t="e">
        <f t="shared" si="52"/>
        <v>#N/A</v>
      </c>
      <c r="J792" s="137" t="e">
        <f>VLOOKUP(A792,'RAW MATERIALS'!$B$4:$I$206,3,FALSE)*B792</f>
        <v>#N/A</v>
      </c>
    </row>
    <row r="793" spans="1:10" hidden="1">
      <c r="A793" s="97">
        <f>'RAW MATERIALS'!B535</f>
        <v>0</v>
      </c>
      <c r="B793" s="98" t="e">
        <f t="shared" si="49"/>
        <v>#N/A</v>
      </c>
      <c r="C793" s="99">
        <f>SUMPRODUCT(('Materials bought'!$A$4:$A$4121='Buy list'!A793)*('Materials bought'!$B$4:$B$4121))-SUMPRODUCT(('Materials used'!$A$4:$A$4296='Buy list'!A793)*('Materials used'!$B$4:$B$4296))</f>
        <v>0</v>
      </c>
      <c r="D793" s="99">
        <f>SUMPRODUCT((Orders!$A$4:$A$3960='Buy list'!$A793)*(Orders!$D$4:$D$3960))</f>
        <v>0</v>
      </c>
      <c r="E793" s="99">
        <f t="shared" si="50"/>
        <v>0</v>
      </c>
      <c r="F793" s="100" t="e">
        <f>VLOOKUP(A793,'RAW MATERIALS'!$B$4:$I$206,2,FALSE)</f>
        <v>#N/A</v>
      </c>
      <c r="G793" s="100" t="e">
        <f t="shared" si="51"/>
        <v>#N/A</v>
      </c>
      <c r="H793" s="101" t="e">
        <f>'RAW MATERIALS'!#REF!</f>
        <v>#REF!</v>
      </c>
      <c r="I793" s="101" t="e">
        <f t="shared" si="52"/>
        <v>#N/A</v>
      </c>
      <c r="J793" s="137" t="e">
        <f>VLOOKUP(A793,'RAW MATERIALS'!$B$4:$I$206,3,FALSE)*B793</f>
        <v>#N/A</v>
      </c>
    </row>
    <row r="794" spans="1:10" hidden="1">
      <c r="A794" s="97">
        <f>'RAW MATERIALS'!B536</f>
        <v>0</v>
      </c>
      <c r="B794" s="98" t="e">
        <f t="shared" si="49"/>
        <v>#N/A</v>
      </c>
      <c r="C794" s="99">
        <f>SUMPRODUCT(('Materials bought'!$A$4:$A$4121='Buy list'!A794)*('Materials bought'!$B$4:$B$4121))-SUMPRODUCT(('Materials used'!$A$4:$A$4296='Buy list'!A794)*('Materials used'!$B$4:$B$4296))</f>
        <v>0</v>
      </c>
      <c r="D794" s="99">
        <f>SUMPRODUCT((Orders!$A$4:$A$3960='Buy list'!$A794)*(Orders!$D$4:$D$3960))</f>
        <v>0</v>
      </c>
      <c r="E794" s="99">
        <f t="shared" si="50"/>
        <v>0</v>
      </c>
      <c r="F794" s="100" t="e">
        <f>VLOOKUP(A794,'RAW MATERIALS'!$B$4:$I$206,2,FALSE)</f>
        <v>#N/A</v>
      </c>
      <c r="G794" s="100" t="e">
        <f t="shared" si="51"/>
        <v>#N/A</v>
      </c>
      <c r="H794" s="101" t="e">
        <f>'RAW MATERIALS'!#REF!</f>
        <v>#REF!</v>
      </c>
      <c r="I794" s="101" t="e">
        <f t="shared" si="52"/>
        <v>#N/A</v>
      </c>
      <c r="J794" s="137" t="e">
        <f>VLOOKUP(A794,'RAW MATERIALS'!$B$4:$I$206,3,FALSE)*B794</f>
        <v>#N/A</v>
      </c>
    </row>
    <row r="795" spans="1:10" hidden="1">
      <c r="A795" s="97">
        <f>'RAW MATERIALS'!B537</f>
        <v>0</v>
      </c>
      <c r="B795" s="98" t="e">
        <f t="shared" si="49"/>
        <v>#N/A</v>
      </c>
      <c r="C795" s="99">
        <f>SUMPRODUCT(('Materials bought'!$A$4:$A$4121='Buy list'!A795)*('Materials bought'!$B$4:$B$4121))-SUMPRODUCT(('Materials used'!$A$4:$A$4296='Buy list'!A795)*('Materials used'!$B$4:$B$4296))</f>
        <v>0</v>
      </c>
      <c r="D795" s="99">
        <f>SUMPRODUCT((Orders!$A$4:$A$3960='Buy list'!$A795)*(Orders!$D$4:$D$3960))</f>
        <v>0</v>
      </c>
      <c r="E795" s="99">
        <f t="shared" si="50"/>
        <v>0</v>
      </c>
      <c r="F795" s="100" t="e">
        <f>VLOOKUP(A795,'RAW MATERIALS'!$B$4:$I$206,2,FALSE)</f>
        <v>#N/A</v>
      </c>
      <c r="G795" s="100" t="e">
        <f t="shared" si="51"/>
        <v>#N/A</v>
      </c>
      <c r="H795" s="101" t="e">
        <f>'RAW MATERIALS'!#REF!</f>
        <v>#REF!</v>
      </c>
      <c r="I795" s="101" t="e">
        <f t="shared" si="52"/>
        <v>#N/A</v>
      </c>
      <c r="J795" s="137" t="e">
        <f>VLOOKUP(A795,'RAW MATERIALS'!$B$4:$I$206,3,FALSE)*B795</f>
        <v>#N/A</v>
      </c>
    </row>
    <row r="796" spans="1:10" hidden="1">
      <c r="A796" s="97">
        <f>'RAW MATERIALS'!B538</f>
        <v>0</v>
      </c>
      <c r="B796" s="98" t="e">
        <f t="shared" si="49"/>
        <v>#N/A</v>
      </c>
      <c r="C796" s="99">
        <f>SUMPRODUCT(('Materials bought'!$A$4:$A$4121='Buy list'!A796)*('Materials bought'!$B$4:$B$4121))-SUMPRODUCT(('Materials used'!$A$4:$A$4296='Buy list'!A796)*('Materials used'!$B$4:$B$4296))</f>
        <v>0</v>
      </c>
      <c r="D796" s="99">
        <f>SUMPRODUCT((Orders!$A$4:$A$3960='Buy list'!$A796)*(Orders!$D$4:$D$3960))</f>
        <v>0</v>
      </c>
      <c r="E796" s="99">
        <f t="shared" si="50"/>
        <v>0</v>
      </c>
      <c r="F796" s="100" t="e">
        <f>VLOOKUP(A796,'RAW MATERIALS'!$B$4:$I$206,2,FALSE)</f>
        <v>#N/A</v>
      </c>
      <c r="G796" s="100" t="e">
        <f t="shared" si="51"/>
        <v>#N/A</v>
      </c>
      <c r="H796" s="101" t="e">
        <f>'RAW MATERIALS'!#REF!</f>
        <v>#REF!</v>
      </c>
      <c r="I796" s="101" t="e">
        <f t="shared" si="52"/>
        <v>#N/A</v>
      </c>
      <c r="J796" s="137" t="e">
        <f>VLOOKUP(A796,'RAW MATERIALS'!$B$4:$I$206,3,FALSE)*B796</f>
        <v>#N/A</v>
      </c>
    </row>
    <row r="797" spans="1:10" hidden="1">
      <c r="A797" s="97">
        <f>'RAW MATERIALS'!B539</f>
        <v>0</v>
      </c>
      <c r="B797" s="98" t="e">
        <f t="shared" si="49"/>
        <v>#N/A</v>
      </c>
      <c r="C797" s="99">
        <f>SUMPRODUCT(('Materials bought'!$A$4:$A$4121='Buy list'!A797)*('Materials bought'!$B$4:$B$4121))-SUMPRODUCT(('Materials used'!$A$4:$A$4296='Buy list'!A797)*('Materials used'!$B$4:$B$4296))</f>
        <v>0</v>
      </c>
      <c r="D797" s="99">
        <f>SUMPRODUCT((Orders!$A$4:$A$3960='Buy list'!$A797)*(Orders!$D$4:$D$3960))</f>
        <v>0</v>
      </c>
      <c r="E797" s="99">
        <f t="shared" si="50"/>
        <v>0</v>
      </c>
      <c r="F797" s="100" t="e">
        <f>VLOOKUP(A797,'RAW MATERIALS'!$B$4:$I$206,2,FALSE)</f>
        <v>#N/A</v>
      </c>
      <c r="G797" s="100" t="e">
        <f t="shared" si="51"/>
        <v>#N/A</v>
      </c>
      <c r="H797" s="101" t="e">
        <f>'RAW MATERIALS'!#REF!</f>
        <v>#REF!</v>
      </c>
      <c r="I797" s="101" t="e">
        <f t="shared" si="52"/>
        <v>#N/A</v>
      </c>
      <c r="J797" s="137" t="e">
        <f>VLOOKUP(A797,'RAW MATERIALS'!$B$4:$I$206,3,FALSE)*B797</f>
        <v>#N/A</v>
      </c>
    </row>
    <row r="798" spans="1:10" hidden="1">
      <c r="A798" s="97">
        <f>'RAW MATERIALS'!B540</f>
        <v>0</v>
      </c>
      <c r="B798" s="98" t="e">
        <f t="shared" si="49"/>
        <v>#N/A</v>
      </c>
      <c r="C798" s="99">
        <f>SUMPRODUCT(('Materials bought'!$A$4:$A$4121='Buy list'!A798)*('Materials bought'!$B$4:$B$4121))-SUMPRODUCT(('Materials used'!$A$4:$A$4296='Buy list'!A798)*('Materials used'!$B$4:$B$4296))</f>
        <v>0</v>
      </c>
      <c r="D798" s="99">
        <f>SUMPRODUCT((Orders!$A$4:$A$3960='Buy list'!$A798)*(Orders!$D$4:$D$3960))</f>
        <v>0</v>
      </c>
      <c r="E798" s="99">
        <f t="shared" si="50"/>
        <v>0</v>
      </c>
      <c r="F798" s="100" t="e">
        <f>VLOOKUP(A798,'RAW MATERIALS'!$B$4:$I$206,2,FALSE)</f>
        <v>#N/A</v>
      </c>
      <c r="G798" s="100" t="e">
        <f t="shared" si="51"/>
        <v>#N/A</v>
      </c>
      <c r="H798" s="101" t="e">
        <f>'RAW MATERIALS'!#REF!</f>
        <v>#REF!</v>
      </c>
      <c r="I798" s="101" t="e">
        <f t="shared" si="52"/>
        <v>#N/A</v>
      </c>
      <c r="J798" s="137" t="e">
        <f>VLOOKUP(A798,'RAW MATERIALS'!$B$4:$I$206,3,FALSE)*B798</f>
        <v>#N/A</v>
      </c>
    </row>
    <row r="799" spans="1:10" hidden="1">
      <c r="A799" s="97">
        <f>'RAW MATERIALS'!B541</f>
        <v>0</v>
      </c>
      <c r="B799" s="98" t="e">
        <f t="shared" si="49"/>
        <v>#N/A</v>
      </c>
      <c r="C799" s="99">
        <f>SUMPRODUCT(('Materials bought'!$A$4:$A$4121='Buy list'!A799)*('Materials bought'!$B$4:$B$4121))-SUMPRODUCT(('Materials used'!$A$4:$A$4296='Buy list'!A799)*('Materials used'!$B$4:$B$4296))</f>
        <v>0</v>
      </c>
      <c r="D799" s="99">
        <f>SUMPRODUCT((Orders!$A$4:$A$3960='Buy list'!$A799)*(Orders!$D$4:$D$3960))</f>
        <v>0</v>
      </c>
      <c r="E799" s="99">
        <f t="shared" si="50"/>
        <v>0</v>
      </c>
      <c r="F799" s="100" t="e">
        <f>VLOOKUP(A799,'RAW MATERIALS'!$B$4:$I$206,2,FALSE)</f>
        <v>#N/A</v>
      </c>
      <c r="G799" s="100" t="e">
        <f t="shared" si="51"/>
        <v>#N/A</v>
      </c>
      <c r="H799" s="101" t="e">
        <f>'RAW MATERIALS'!#REF!</f>
        <v>#REF!</v>
      </c>
      <c r="I799" s="101" t="e">
        <f t="shared" si="52"/>
        <v>#N/A</v>
      </c>
      <c r="J799" s="137" t="e">
        <f>VLOOKUP(A799,'RAW MATERIALS'!$B$4:$I$206,3,FALSE)*B799</f>
        <v>#N/A</v>
      </c>
    </row>
    <row r="800" spans="1:10" hidden="1">
      <c r="A800" s="97">
        <f>'RAW MATERIALS'!B542</f>
        <v>0</v>
      </c>
      <c r="B800" s="98" t="e">
        <f t="shared" si="49"/>
        <v>#N/A</v>
      </c>
      <c r="C800" s="99">
        <f>SUMPRODUCT(('Materials bought'!$A$4:$A$4121='Buy list'!A800)*('Materials bought'!$B$4:$B$4121))-SUMPRODUCT(('Materials used'!$A$4:$A$4296='Buy list'!A800)*('Materials used'!$B$4:$B$4296))</f>
        <v>0</v>
      </c>
      <c r="D800" s="99">
        <f>SUMPRODUCT((Orders!$A$4:$A$3960='Buy list'!$A800)*(Orders!$D$4:$D$3960))</f>
        <v>0</v>
      </c>
      <c r="E800" s="99">
        <f t="shared" si="50"/>
        <v>0</v>
      </c>
      <c r="F800" s="100" t="e">
        <f>VLOOKUP(A800,'RAW MATERIALS'!$B$4:$I$206,2,FALSE)</f>
        <v>#N/A</v>
      </c>
      <c r="G800" s="100" t="e">
        <f t="shared" si="51"/>
        <v>#N/A</v>
      </c>
      <c r="H800" s="101" t="e">
        <f>'RAW MATERIALS'!#REF!</f>
        <v>#REF!</v>
      </c>
      <c r="I800" s="101" t="e">
        <f t="shared" si="52"/>
        <v>#N/A</v>
      </c>
      <c r="J800" s="137" t="e">
        <f>VLOOKUP(A800,'RAW MATERIALS'!$B$4:$I$206,3,FALSE)*B800</f>
        <v>#N/A</v>
      </c>
    </row>
    <row r="801" spans="1:10" hidden="1">
      <c r="A801" s="97">
        <f>'RAW MATERIALS'!B543</f>
        <v>0</v>
      </c>
      <c r="B801" s="98" t="e">
        <f t="shared" si="49"/>
        <v>#N/A</v>
      </c>
      <c r="C801" s="99">
        <f>SUMPRODUCT(('Materials bought'!$A$4:$A$4121='Buy list'!A801)*('Materials bought'!$B$4:$B$4121))-SUMPRODUCT(('Materials used'!$A$4:$A$4296='Buy list'!A801)*('Materials used'!$B$4:$B$4296))</f>
        <v>0</v>
      </c>
      <c r="D801" s="99">
        <f>SUMPRODUCT((Orders!$A$4:$A$3960='Buy list'!$A801)*(Orders!$D$4:$D$3960))</f>
        <v>0</v>
      </c>
      <c r="E801" s="99">
        <f t="shared" si="50"/>
        <v>0</v>
      </c>
      <c r="F801" s="100" t="e">
        <f>VLOOKUP(A801,'RAW MATERIALS'!$B$4:$I$206,2,FALSE)</f>
        <v>#N/A</v>
      </c>
      <c r="G801" s="100" t="e">
        <f t="shared" si="51"/>
        <v>#N/A</v>
      </c>
      <c r="H801" s="101" t="e">
        <f>'RAW MATERIALS'!#REF!</f>
        <v>#REF!</v>
      </c>
      <c r="I801" s="101" t="e">
        <f t="shared" si="52"/>
        <v>#N/A</v>
      </c>
      <c r="J801" s="137" t="e">
        <f>VLOOKUP(A801,'RAW MATERIALS'!$B$4:$I$206,3,FALSE)*B801</f>
        <v>#N/A</v>
      </c>
    </row>
    <row r="802" spans="1:10" hidden="1">
      <c r="A802" s="97">
        <f>'RAW MATERIALS'!B544</f>
        <v>0</v>
      </c>
      <c r="B802" s="98" t="e">
        <f t="shared" si="49"/>
        <v>#N/A</v>
      </c>
      <c r="C802" s="99">
        <f>SUMPRODUCT(('Materials bought'!$A$4:$A$4121='Buy list'!A802)*('Materials bought'!$B$4:$B$4121))-SUMPRODUCT(('Materials used'!$A$4:$A$4296='Buy list'!A802)*('Materials used'!$B$4:$B$4296))</f>
        <v>0</v>
      </c>
      <c r="D802" s="99">
        <f>SUMPRODUCT((Orders!$A$4:$A$3960='Buy list'!$A802)*(Orders!$D$4:$D$3960))</f>
        <v>0</v>
      </c>
      <c r="E802" s="99">
        <f t="shared" si="50"/>
        <v>0</v>
      </c>
      <c r="F802" s="100" t="e">
        <f>VLOOKUP(A802,'RAW MATERIALS'!$B$4:$I$206,2,FALSE)</f>
        <v>#N/A</v>
      </c>
      <c r="G802" s="100" t="e">
        <f t="shared" si="51"/>
        <v>#N/A</v>
      </c>
      <c r="H802" s="101" t="e">
        <f>'RAW MATERIALS'!#REF!</f>
        <v>#REF!</v>
      </c>
      <c r="I802" s="101" t="e">
        <f t="shared" si="52"/>
        <v>#N/A</v>
      </c>
      <c r="J802" s="137" t="e">
        <f>VLOOKUP(A802,'RAW MATERIALS'!$B$4:$I$206,3,FALSE)*B802</f>
        <v>#N/A</v>
      </c>
    </row>
    <row r="803" spans="1:10" hidden="1">
      <c r="A803" s="97">
        <f>'RAW MATERIALS'!B545</f>
        <v>0</v>
      </c>
      <c r="B803" s="98" t="e">
        <f t="shared" si="49"/>
        <v>#N/A</v>
      </c>
      <c r="C803" s="99">
        <f>SUMPRODUCT(('Materials bought'!$A$4:$A$4121='Buy list'!A803)*('Materials bought'!$B$4:$B$4121))-SUMPRODUCT(('Materials used'!$A$4:$A$4296='Buy list'!A803)*('Materials used'!$B$4:$B$4296))</f>
        <v>0</v>
      </c>
      <c r="D803" s="99">
        <f>SUMPRODUCT((Orders!$A$4:$A$3960='Buy list'!$A803)*(Orders!$D$4:$D$3960))</f>
        <v>0</v>
      </c>
      <c r="E803" s="99">
        <f t="shared" si="50"/>
        <v>0</v>
      </c>
      <c r="F803" s="100" t="e">
        <f>VLOOKUP(A803,'RAW MATERIALS'!$B$4:$I$206,2,FALSE)</f>
        <v>#N/A</v>
      </c>
      <c r="G803" s="100" t="e">
        <f t="shared" si="51"/>
        <v>#N/A</v>
      </c>
      <c r="H803" s="101" t="e">
        <f>'RAW MATERIALS'!#REF!</f>
        <v>#REF!</v>
      </c>
      <c r="I803" s="101" t="e">
        <f t="shared" si="52"/>
        <v>#N/A</v>
      </c>
      <c r="J803" s="137" t="e">
        <f>VLOOKUP(A803,'RAW MATERIALS'!$B$4:$I$206,3,FALSE)*B803</f>
        <v>#N/A</v>
      </c>
    </row>
    <row r="804" spans="1:10" hidden="1">
      <c r="A804" s="97">
        <f>'RAW MATERIALS'!B546</f>
        <v>0</v>
      </c>
      <c r="B804" s="98" t="e">
        <f t="shared" si="49"/>
        <v>#N/A</v>
      </c>
      <c r="C804" s="99">
        <f>SUMPRODUCT(('Materials bought'!$A$4:$A$4121='Buy list'!A804)*('Materials bought'!$B$4:$B$4121))-SUMPRODUCT(('Materials used'!$A$4:$A$4296='Buy list'!A804)*('Materials used'!$B$4:$B$4296))</f>
        <v>0</v>
      </c>
      <c r="D804" s="99">
        <f>SUMPRODUCT((Orders!$A$4:$A$3960='Buy list'!$A804)*(Orders!$D$4:$D$3960))</f>
        <v>0</v>
      </c>
      <c r="E804" s="99">
        <f t="shared" si="50"/>
        <v>0</v>
      </c>
      <c r="F804" s="100" t="e">
        <f>VLOOKUP(A804,'RAW MATERIALS'!$B$4:$I$206,2,FALSE)</f>
        <v>#N/A</v>
      </c>
      <c r="G804" s="100" t="e">
        <f t="shared" si="51"/>
        <v>#N/A</v>
      </c>
      <c r="H804" s="101" t="e">
        <f>'RAW MATERIALS'!#REF!</f>
        <v>#REF!</v>
      </c>
      <c r="I804" s="101" t="e">
        <f t="shared" si="52"/>
        <v>#N/A</v>
      </c>
      <c r="J804" s="137" t="e">
        <f>VLOOKUP(A804,'RAW MATERIALS'!$B$4:$I$206,3,FALSE)*B804</f>
        <v>#N/A</v>
      </c>
    </row>
    <row r="805" spans="1:10" hidden="1">
      <c r="A805" s="97">
        <f>'RAW MATERIALS'!B547</f>
        <v>0</v>
      </c>
      <c r="B805" s="98" t="e">
        <f t="shared" si="49"/>
        <v>#N/A</v>
      </c>
      <c r="C805" s="99">
        <f>SUMPRODUCT(('Materials bought'!$A$4:$A$4121='Buy list'!A805)*('Materials bought'!$B$4:$B$4121))-SUMPRODUCT(('Materials used'!$A$4:$A$4296='Buy list'!A805)*('Materials used'!$B$4:$B$4296))</f>
        <v>0</v>
      </c>
      <c r="D805" s="99">
        <f>SUMPRODUCT((Orders!$A$4:$A$3960='Buy list'!$A805)*(Orders!$D$4:$D$3960))</f>
        <v>0</v>
      </c>
      <c r="E805" s="99">
        <f t="shared" si="50"/>
        <v>0</v>
      </c>
      <c r="F805" s="100" t="e">
        <f>VLOOKUP(A805,'RAW MATERIALS'!$B$4:$I$206,2,FALSE)</f>
        <v>#N/A</v>
      </c>
      <c r="G805" s="100" t="e">
        <f t="shared" si="51"/>
        <v>#N/A</v>
      </c>
      <c r="H805" s="101" t="e">
        <f>'RAW MATERIALS'!#REF!</f>
        <v>#REF!</v>
      </c>
      <c r="I805" s="101" t="e">
        <f t="shared" si="52"/>
        <v>#N/A</v>
      </c>
      <c r="J805" s="137" t="e">
        <f>VLOOKUP(A805,'RAW MATERIALS'!$B$4:$I$206,3,FALSE)*B805</f>
        <v>#N/A</v>
      </c>
    </row>
    <row r="806" spans="1:10" hidden="1">
      <c r="A806" s="97">
        <f>'RAW MATERIALS'!B548</f>
        <v>0</v>
      </c>
      <c r="B806" s="98" t="e">
        <f t="shared" si="49"/>
        <v>#N/A</v>
      </c>
      <c r="C806" s="99">
        <f>SUMPRODUCT(('Materials bought'!$A$4:$A$4121='Buy list'!A806)*('Materials bought'!$B$4:$B$4121))-SUMPRODUCT(('Materials used'!$A$4:$A$4296='Buy list'!A806)*('Materials used'!$B$4:$B$4296))</f>
        <v>0</v>
      </c>
      <c r="D806" s="99">
        <f>SUMPRODUCT((Orders!$A$4:$A$3960='Buy list'!$A806)*(Orders!$D$4:$D$3960))</f>
        <v>0</v>
      </c>
      <c r="E806" s="99">
        <f t="shared" si="50"/>
        <v>0</v>
      </c>
      <c r="F806" s="100" t="e">
        <f>VLOOKUP(A806,'RAW MATERIALS'!$B$4:$I$206,2,FALSE)</f>
        <v>#N/A</v>
      </c>
      <c r="G806" s="100" t="e">
        <f t="shared" si="51"/>
        <v>#N/A</v>
      </c>
      <c r="H806" s="101" t="e">
        <f>'RAW MATERIALS'!#REF!</f>
        <v>#REF!</v>
      </c>
      <c r="I806" s="101" t="e">
        <f t="shared" si="52"/>
        <v>#N/A</v>
      </c>
      <c r="J806" s="137" t="e">
        <f>VLOOKUP(A806,'RAW MATERIALS'!$B$4:$I$206,3,FALSE)*B806</f>
        <v>#N/A</v>
      </c>
    </row>
    <row r="807" spans="1:10" hidden="1">
      <c r="A807" s="97">
        <f>'RAW MATERIALS'!B549</f>
        <v>0</v>
      </c>
      <c r="B807" s="98" t="e">
        <f t="shared" si="49"/>
        <v>#N/A</v>
      </c>
      <c r="C807" s="99">
        <f>SUMPRODUCT(('Materials bought'!$A$4:$A$4121='Buy list'!A807)*('Materials bought'!$B$4:$B$4121))-SUMPRODUCT(('Materials used'!$A$4:$A$4296='Buy list'!A807)*('Materials used'!$B$4:$B$4296))</f>
        <v>0</v>
      </c>
      <c r="D807" s="99">
        <f>SUMPRODUCT((Orders!$A$4:$A$3960='Buy list'!$A807)*(Orders!$D$4:$D$3960))</f>
        <v>0</v>
      </c>
      <c r="E807" s="99">
        <f t="shared" si="50"/>
        <v>0</v>
      </c>
      <c r="F807" s="100" t="e">
        <f>VLOOKUP(A807,'RAW MATERIALS'!$B$4:$I$206,2,FALSE)</f>
        <v>#N/A</v>
      </c>
      <c r="G807" s="100" t="e">
        <f t="shared" si="51"/>
        <v>#N/A</v>
      </c>
      <c r="H807" s="101" t="e">
        <f>'RAW MATERIALS'!#REF!</f>
        <v>#REF!</v>
      </c>
      <c r="I807" s="101" t="e">
        <f t="shared" si="52"/>
        <v>#N/A</v>
      </c>
      <c r="J807" s="137" t="e">
        <f>VLOOKUP(A807,'RAW MATERIALS'!$B$4:$I$206,3,FALSE)*B807</f>
        <v>#N/A</v>
      </c>
    </row>
    <row r="808" spans="1:10" hidden="1">
      <c r="A808" s="97">
        <f>'RAW MATERIALS'!B550</f>
        <v>0</v>
      </c>
      <c r="B808" s="98" t="e">
        <f t="shared" si="49"/>
        <v>#N/A</v>
      </c>
      <c r="C808" s="99">
        <f>SUMPRODUCT(('Materials bought'!$A$4:$A$4121='Buy list'!A808)*('Materials bought'!$B$4:$B$4121))-SUMPRODUCT(('Materials used'!$A$4:$A$4296='Buy list'!A808)*('Materials used'!$B$4:$B$4296))</f>
        <v>0</v>
      </c>
      <c r="D808" s="99">
        <f>SUMPRODUCT((Orders!$A$4:$A$3960='Buy list'!$A808)*(Orders!$D$4:$D$3960))</f>
        <v>0</v>
      </c>
      <c r="E808" s="99">
        <f t="shared" si="50"/>
        <v>0</v>
      </c>
      <c r="F808" s="100" t="e">
        <f>VLOOKUP(A808,'RAW MATERIALS'!$B$4:$I$206,2,FALSE)</f>
        <v>#N/A</v>
      </c>
      <c r="G808" s="100" t="e">
        <f t="shared" si="51"/>
        <v>#N/A</v>
      </c>
      <c r="H808" s="101" t="e">
        <f>'RAW MATERIALS'!#REF!</f>
        <v>#REF!</v>
      </c>
      <c r="I808" s="101" t="e">
        <f t="shared" si="52"/>
        <v>#N/A</v>
      </c>
      <c r="J808" s="137" t="e">
        <f>VLOOKUP(A808,'RAW MATERIALS'!$B$4:$I$206,3,FALSE)*B808</f>
        <v>#N/A</v>
      </c>
    </row>
    <row r="809" spans="1:10" hidden="1">
      <c r="A809" s="97">
        <f>'RAW MATERIALS'!B551</f>
        <v>0</v>
      </c>
      <c r="B809" s="98" t="e">
        <f t="shared" si="49"/>
        <v>#N/A</v>
      </c>
      <c r="C809" s="99">
        <f>SUMPRODUCT(('Materials bought'!$A$4:$A$4121='Buy list'!A809)*('Materials bought'!$B$4:$B$4121))-SUMPRODUCT(('Materials used'!$A$4:$A$4296='Buy list'!A809)*('Materials used'!$B$4:$B$4296))</f>
        <v>0</v>
      </c>
      <c r="D809" s="99">
        <f>SUMPRODUCT((Orders!$A$4:$A$3960='Buy list'!$A809)*(Orders!$D$4:$D$3960))</f>
        <v>0</v>
      </c>
      <c r="E809" s="99">
        <f t="shared" si="50"/>
        <v>0</v>
      </c>
      <c r="F809" s="100" t="e">
        <f>VLOOKUP(A809,'RAW MATERIALS'!$B$4:$I$206,2,FALSE)</f>
        <v>#N/A</v>
      </c>
      <c r="G809" s="100" t="e">
        <f t="shared" si="51"/>
        <v>#N/A</v>
      </c>
      <c r="H809" s="101" t="e">
        <f>'RAW MATERIALS'!#REF!</f>
        <v>#REF!</v>
      </c>
      <c r="I809" s="101" t="e">
        <f t="shared" si="52"/>
        <v>#N/A</v>
      </c>
      <c r="J809" s="137" t="e">
        <f>VLOOKUP(A809,'RAW MATERIALS'!$B$4:$I$206,3,FALSE)*B809</f>
        <v>#N/A</v>
      </c>
    </row>
    <row r="810" spans="1:10" hidden="1">
      <c r="A810" s="97">
        <f>'RAW MATERIALS'!B552</f>
        <v>0</v>
      </c>
      <c r="B810" s="98" t="e">
        <f t="shared" si="49"/>
        <v>#N/A</v>
      </c>
      <c r="C810" s="99">
        <f>SUMPRODUCT(('Materials bought'!$A$4:$A$4121='Buy list'!A810)*('Materials bought'!$B$4:$B$4121))-SUMPRODUCT(('Materials used'!$A$4:$A$4296='Buy list'!A810)*('Materials used'!$B$4:$B$4296))</f>
        <v>0</v>
      </c>
      <c r="D810" s="99">
        <f>SUMPRODUCT((Orders!$A$4:$A$3960='Buy list'!$A810)*(Orders!$D$4:$D$3960))</f>
        <v>0</v>
      </c>
      <c r="E810" s="99">
        <f t="shared" si="50"/>
        <v>0</v>
      </c>
      <c r="F810" s="100" t="e">
        <f>VLOOKUP(A810,'RAW MATERIALS'!$B$4:$I$206,2,FALSE)</f>
        <v>#N/A</v>
      </c>
      <c r="G810" s="100" t="e">
        <f t="shared" si="51"/>
        <v>#N/A</v>
      </c>
      <c r="H810" s="101" t="e">
        <f>'RAW MATERIALS'!#REF!</f>
        <v>#REF!</v>
      </c>
      <c r="I810" s="101" t="e">
        <f t="shared" si="52"/>
        <v>#N/A</v>
      </c>
      <c r="J810" s="137" t="e">
        <f>VLOOKUP(A810,'RAW MATERIALS'!$B$4:$I$206,3,FALSE)*B810</f>
        <v>#N/A</v>
      </c>
    </row>
    <row r="811" spans="1:10" hidden="1">
      <c r="A811" s="97">
        <f>'RAW MATERIALS'!B553</f>
        <v>0</v>
      </c>
      <c r="B811" s="98" t="e">
        <f t="shared" si="49"/>
        <v>#N/A</v>
      </c>
      <c r="C811" s="99">
        <f>SUMPRODUCT(('Materials bought'!$A$4:$A$4121='Buy list'!A811)*('Materials bought'!$B$4:$B$4121))-SUMPRODUCT(('Materials used'!$A$4:$A$4296='Buy list'!A811)*('Materials used'!$B$4:$B$4296))</f>
        <v>0</v>
      </c>
      <c r="D811" s="99">
        <f>SUMPRODUCT((Orders!$A$4:$A$3960='Buy list'!$A811)*(Orders!$D$4:$D$3960))</f>
        <v>0</v>
      </c>
      <c r="E811" s="99">
        <f t="shared" si="50"/>
        <v>0</v>
      </c>
      <c r="F811" s="100" t="e">
        <f>VLOOKUP(A811,'RAW MATERIALS'!$B$4:$I$206,2,FALSE)</f>
        <v>#N/A</v>
      </c>
      <c r="G811" s="100" t="e">
        <f t="shared" si="51"/>
        <v>#N/A</v>
      </c>
      <c r="H811" s="101" t="e">
        <f>'RAW MATERIALS'!#REF!</f>
        <v>#REF!</v>
      </c>
      <c r="I811" s="101" t="e">
        <f t="shared" si="52"/>
        <v>#N/A</v>
      </c>
      <c r="J811" s="137" t="e">
        <f>VLOOKUP(A811,'RAW MATERIALS'!$B$4:$I$206,3,FALSE)*B811</f>
        <v>#N/A</v>
      </c>
    </row>
    <row r="812" spans="1:10" hidden="1">
      <c r="A812" s="97">
        <f>'RAW MATERIALS'!B554</f>
        <v>0</v>
      </c>
      <c r="B812" s="98" t="e">
        <f t="shared" si="49"/>
        <v>#N/A</v>
      </c>
      <c r="C812" s="99">
        <f>SUMPRODUCT(('Materials bought'!$A$4:$A$4121='Buy list'!A812)*('Materials bought'!$B$4:$B$4121))-SUMPRODUCT(('Materials used'!$A$4:$A$4296='Buy list'!A812)*('Materials used'!$B$4:$B$4296))</f>
        <v>0</v>
      </c>
      <c r="D812" s="99">
        <f>SUMPRODUCT((Orders!$A$4:$A$3960='Buy list'!$A812)*(Orders!$D$4:$D$3960))</f>
        <v>0</v>
      </c>
      <c r="E812" s="99">
        <f t="shared" si="50"/>
        <v>0</v>
      </c>
      <c r="F812" s="100" t="e">
        <f>VLOOKUP(A812,'RAW MATERIALS'!$B$4:$I$206,2,FALSE)</f>
        <v>#N/A</v>
      </c>
      <c r="G812" s="100" t="e">
        <f t="shared" si="51"/>
        <v>#N/A</v>
      </c>
      <c r="H812" s="101" t="e">
        <f>'RAW MATERIALS'!#REF!</f>
        <v>#REF!</v>
      </c>
      <c r="I812" s="101" t="e">
        <f t="shared" si="52"/>
        <v>#N/A</v>
      </c>
      <c r="J812" s="137" t="e">
        <f>VLOOKUP(A812,'RAW MATERIALS'!$B$4:$I$206,3,FALSE)*B812</f>
        <v>#N/A</v>
      </c>
    </row>
    <row r="813" spans="1:10" hidden="1">
      <c r="A813" s="97">
        <f>'RAW MATERIALS'!B555</f>
        <v>0</v>
      </c>
      <c r="B813" s="98" t="e">
        <f t="shared" si="49"/>
        <v>#N/A</v>
      </c>
      <c r="C813" s="99">
        <f>SUMPRODUCT(('Materials bought'!$A$4:$A$4121='Buy list'!A813)*('Materials bought'!$B$4:$B$4121))-SUMPRODUCT(('Materials used'!$A$4:$A$4296='Buy list'!A813)*('Materials used'!$B$4:$B$4296))</f>
        <v>0</v>
      </c>
      <c r="D813" s="99">
        <f>SUMPRODUCT((Orders!$A$4:$A$3960='Buy list'!$A813)*(Orders!$D$4:$D$3960))</f>
        <v>0</v>
      </c>
      <c r="E813" s="99">
        <f t="shared" si="50"/>
        <v>0</v>
      </c>
      <c r="F813" s="100" t="e">
        <f>VLOOKUP(A813,'RAW MATERIALS'!$B$4:$I$206,2,FALSE)</f>
        <v>#N/A</v>
      </c>
      <c r="G813" s="100" t="e">
        <f t="shared" si="51"/>
        <v>#N/A</v>
      </c>
      <c r="H813" s="101" t="e">
        <f>'RAW MATERIALS'!#REF!</f>
        <v>#REF!</v>
      </c>
      <c r="I813" s="101" t="e">
        <f t="shared" si="52"/>
        <v>#N/A</v>
      </c>
      <c r="J813" s="137" t="e">
        <f>VLOOKUP(A813,'RAW MATERIALS'!$B$4:$I$206,3,FALSE)*B813</f>
        <v>#N/A</v>
      </c>
    </row>
    <row r="814" spans="1:10" hidden="1">
      <c r="A814" s="97">
        <f>'RAW MATERIALS'!B556</f>
        <v>0</v>
      </c>
      <c r="B814" s="98" t="e">
        <f t="shared" si="49"/>
        <v>#N/A</v>
      </c>
      <c r="C814" s="99">
        <f>SUMPRODUCT(('Materials bought'!$A$4:$A$4121='Buy list'!A814)*('Materials bought'!$B$4:$B$4121))-SUMPRODUCT(('Materials used'!$A$4:$A$4296='Buy list'!A814)*('Materials used'!$B$4:$B$4296))</f>
        <v>0</v>
      </c>
      <c r="D814" s="99">
        <f>SUMPRODUCT((Orders!$A$4:$A$3960='Buy list'!$A814)*(Orders!$D$4:$D$3960))</f>
        <v>0</v>
      </c>
      <c r="E814" s="99">
        <f t="shared" si="50"/>
        <v>0</v>
      </c>
      <c r="F814" s="100" t="e">
        <f>VLOOKUP(A814,'RAW MATERIALS'!$B$4:$I$206,2,FALSE)</f>
        <v>#N/A</v>
      </c>
      <c r="G814" s="100" t="e">
        <f t="shared" si="51"/>
        <v>#N/A</v>
      </c>
      <c r="H814" s="101" t="e">
        <f>'RAW MATERIALS'!#REF!</f>
        <v>#REF!</v>
      </c>
      <c r="I814" s="101" t="e">
        <f t="shared" si="52"/>
        <v>#N/A</v>
      </c>
      <c r="J814" s="137" t="e">
        <f>VLOOKUP(A814,'RAW MATERIALS'!$B$4:$I$206,3,FALSE)*B814</f>
        <v>#N/A</v>
      </c>
    </row>
    <row r="815" spans="1:10" hidden="1">
      <c r="A815" s="97">
        <f>'RAW MATERIALS'!B557</f>
        <v>0</v>
      </c>
      <c r="B815" s="98" t="e">
        <f t="shared" si="49"/>
        <v>#N/A</v>
      </c>
      <c r="C815" s="99">
        <f>SUMPRODUCT(('Materials bought'!$A$4:$A$4121='Buy list'!A815)*('Materials bought'!$B$4:$B$4121))-SUMPRODUCT(('Materials used'!$A$4:$A$4296='Buy list'!A815)*('Materials used'!$B$4:$B$4296))</f>
        <v>0</v>
      </c>
      <c r="D815" s="99">
        <f>SUMPRODUCT((Orders!$A$4:$A$3960='Buy list'!$A815)*(Orders!$D$4:$D$3960))</f>
        <v>0</v>
      </c>
      <c r="E815" s="99">
        <f t="shared" si="50"/>
        <v>0</v>
      </c>
      <c r="F815" s="100" t="e">
        <f>VLOOKUP(A815,'RAW MATERIALS'!$B$4:$I$206,2,FALSE)</f>
        <v>#N/A</v>
      </c>
      <c r="G815" s="100" t="e">
        <f t="shared" si="51"/>
        <v>#N/A</v>
      </c>
      <c r="H815" s="101" t="e">
        <f>'RAW MATERIALS'!#REF!</f>
        <v>#REF!</v>
      </c>
      <c r="I815" s="101" t="e">
        <f t="shared" si="52"/>
        <v>#N/A</v>
      </c>
      <c r="J815" s="137" t="e">
        <f>VLOOKUP(A815,'RAW MATERIALS'!$B$4:$I$206,3,FALSE)*B815</f>
        <v>#N/A</v>
      </c>
    </row>
    <row r="816" spans="1:10" hidden="1">
      <c r="A816" s="97">
        <f>'RAW MATERIALS'!B558</f>
        <v>0</v>
      </c>
      <c r="B816" s="98" t="e">
        <f t="shared" si="49"/>
        <v>#N/A</v>
      </c>
      <c r="C816" s="99">
        <f>SUMPRODUCT(('Materials bought'!$A$4:$A$4121='Buy list'!A816)*('Materials bought'!$B$4:$B$4121))-SUMPRODUCT(('Materials used'!$A$4:$A$4296='Buy list'!A816)*('Materials used'!$B$4:$B$4296))</f>
        <v>0</v>
      </c>
      <c r="D816" s="99">
        <f>SUMPRODUCT((Orders!$A$4:$A$3960='Buy list'!$A816)*(Orders!$D$4:$D$3960))</f>
        <v>0</v>
      </c>
      <c r="E816" s="99">
        <f t="shared" si="50"/>
        <v>0</v>
      </c>
      <c r="F816" s="100" t="e">
        <f>VLOOKUP(A816,'RAW MATERIALS'!$B$4:$I$206,2,FALSE)</f>
        <v>#N/A</v>
      </c>
      <c r="G816" s="100" t="e">
        <f t="shared" si="51"/>
        <v>#N/A</v>
      </c>
      <c r="H816" s="101" t="e">
        <f>'RAW MATERIALS'!#REF!</f>
        <v>#REF!</v>
      </c>
      <c r="I816" s="101" t="e">
        <f t="shared" si="52"/>
        <v>#N/A</v>
      </c>
      <c r="J816" s="137" t="e">
        <f>VLOOKUP(A816,'RAW MATERIALS'!$B$4:$I$206,3,FALSE)*B816</f>
        <v>#N/A</v>
      </c>
    </row>
    <row r="817" spans="1:10" hidden="1">
      <c r="A817" s="97">
        <f>'RAW MATERIALS'!B559</f>
        <v>0</v>
      </c>
      <c r="B817" s="98" t="e">
        <f t="shared" si="49"/>
        <v>#N/A</v>
      </c>
      <c r="C817" s="99">
        <f>SUMPRODUCT(('Materials bought'!$A$4:$A$4121='Buy list'!A817)*('Materials bought'!$B$4:$B$4121))-SUMPRODUCT(('Materials used'!$A$4:$A$4296='Buy list'!A817)*('Materials used'!$B$4:$B$4296))</f>
        <v>0</v>
      </c>
      <c r="D817" s="99">
        <f>SUMPRODUCT((Orders!$A$4:$A$3960='Buy list'!$A817)*(Orders!$D$4:$D$3960))</f>
        <v>0</v>
      </c>
      <c r="E817" s="99">
        <f t="shared" si="50"/>
        <v>0</v>
      </c>
      <c r="F817" s="100" t="e">
        <f>VLOOKUP(A817,'RAW MATERIALS'!$B$4:$I$206,2,FALSE)</f>
        <v>#N/A</v>
      </c>
      <c r="G817" s="100" t="e">
        <f t="shared" si="51"/>
        <v>#N/A</v>
      </c>
      <c r="H817" s="101" t="e">
        <f>'RAW MATERIALS'!#REF!</f>
        <v>#REF!</v>
      </c>
      <c r="I817" s="101" t="e">
        <f t="shared" si="52"/>
        <v>#N/A</v>
      </c>
      <c r="J817" s="137" t="e">
        <f>VLOOKUP(A817,'RAW MATERIALS'!$B$4:$I$206,3,FALSE)*B817</f>
        <v>#N/A</v>
      </c>
    </row>
    <row r="818" spans="1:10" hidden="1">
      <c r="A818" s="97">
        <f>'RAW MATERIALS'!B560</f>
        <v>0</v>
      </c>
      <c r="B818" s="98" t="e">
        <f t="shared" si="49"/>
        <v>#N/A</v>
      </c>
      <c r="C818" s="99">
        <f>SUMPRODUCT(('Materials bought'!$A$4:$A$4121='Buy list'!A818)*('Materials bought'!$B$4:$B$4121))-SUMPRODUCT(('Materials used'!$A$4:$A$4296='Buy list'!A818)*('Materials used'!$B$4:$B$4296))</f>
        <v>0</v>
      </c>
      <c r="D818" s="99">
        <f>SUMPRODUCT((Orders!$A$4:$A$3960='Buy list'!$A818)*(Orders!$D$4:$D$3960))</f>
        <v>0</v>
      </c>
      <c r="E818" s="99">
        <f t="shared" si="50"/>
        <v>0</v>
      </c>
      <c r="F818" s="100" t="e">
        <f>VLOOKUP(A818,'RAW MATERIALS'!$B$4:$I$206,2,FALSE)</f>
        <v>#N/A</v>
      </c>
      <c r="G818" s="100" t="e">
        <f t="shared" si="51"/>
        <v>#N/A</v>
      </c>
      <c r="H818" s="101" t="e">
        <f>'RAW MATERIALS'!#REF!</f>
        <v>#REF!</v>
      </c>
      <c r="I818" s="101" t="e">
        <f t="shared" si="52"/>
        <v>#N/A</v>
      </c>
      <c r="J818" s="137" t="e">
        <f>VLOOKUP(A818,'RAW MATERIALS'!$B$4:$I$206,3,FALSE)*B818</f>
        <v>#N/A</v>
      </c>
    </row>
    <row r="819" spans="1:10" hidden="1">
      <c r="A819" s="97">
        <f>'RAW MATERIALS'!B561</f>
        <v>0</v>
      </c>
      <c r="B819" s="98" t="e">
        <f t="shared" si="49"/>
        <v>#N/A</v>
      </c>
      <c r="C819" s="99">
        <f>SUMPRODUCT(('Materials bought'!$A$4:$A$4121='Buy list'!A819)*('Materials bought'!$B$4:$B$4121))-SUMPRODUCT(('Materials used'!$A$4:$A$4296='Buy list'!A819)*('Materials used'!$B$4:$B$4296))</f>
        <v>0</v>
      </c>
      <c r="D819" s="99">
        <f>SUMPRODUCT((Orders!$A$4:$A$3960='Buy list'!$A819)*(Orders!$D$4:$D$3960))</f>
        <v>0</v>
      </c>
      <c r="E819" s="99">
        <f t="shared" si="50"/>
        <v>0</v>
      </c>
      <c r="F819" s="100" t="e">
        <f>VLOOKUP(A819,'RAW MATERIALS'!$B$4:$I$206,2,FALSE)</f>
        <v>#N/A</v>
      </c>
      <c r="G819" s="100" t="e">
        <f t="shared" si="51"/>
        <v>#N/A</v>
      </c>
      <c r="H819" s="101" t="e">
        <f>'RAW MATERIALS'!#REF!</f>
        <v>#REF!</v>
      </c>
      <c r="I819" s="101" t="e">
        <f t="shared" si="52"/>
        <v>#N/A</v>
      </c>
      <c r="J819" s="137" t="e">
        <f>VLOOKUP(A819,'RAW MATERIALS'!$B$4:$I$206,3,FALSE)*B819</f>
        <v>#N/A</v>
      </c>
    </row>
    <row r="820" spans="1:10" hidden="1">
      <c r="A820" s="97">
        <f>'RAW MATERIALS'!B562</f>
        <v>0</v>
      </c>
      <c r="B820" s="98" t="e">
        <f t="shared" si="49"/>
        <v>#N/A</v>
      </c>
      <c r="C820" s="99">
        <f>SUMPRODUCT(('Materials bought'!$A$4:$A$4121='Buy list'!A820)*('Materials bought'!$B$4:$B$4121))-SUMPRODUCT(('Materials used'!$A$4:$A$4296='Buy list'!A820)*('Materials used'!$B$4:$B$4296))</f>
        <v>0</v>
      </c>
      <c r="D820" s="99">
        <f>SUMPRODUCT((Orders!$A$4:$A$3960='Buy list'!$A820)*(Orders!$D$4:$D$3960))</f>
        <v>0</v>
      </c>
      <c r="E820" s="99">
        <f t="shared" si="50"/>
        <v>0</v>
      </c>
      <c r="F820" s="100" t="e">
        <f>VLOOKUP(A820,'RAW MATERIALS'!$B$4:$I$206,2,FALSE)</f>
        <v>#N/A</v>
      </c>
      <c r="G820" s="100" t="e">
        <f t="shared" si="51"/>
        <v>#N/A</v>
      </c>
      <c r="H820" s="101" t="e">
        <f>'RAW MATERIALS'!#REF!</f>
        <v>#REF!</v>
      </c>
      <c r="I820" s="101" t="e">
        <f t="shared" si="52"/>
        <v>#N/A</v>
      </c>
      <c r="J820" s="137" t="e">
        <f>VLOOKUP(A820,'RAW MATERIALS'!$B$4:$I$206,3,FALSE)*B820</f>
        <v>#N/A</v>
      </c>
    </row>
    <row r="821" spans="1:10" hidden="1">
      <c r="A821" s="97">
        <f>'RAW MATERIALS'!B563</f>
        <v>0</v>
      </c>
      <c r="B821" s="98" t="e">
        <f t="shared" si="49"/>
        <v>#N/A</v>
      </c>
      <c r="C821" s="99">
        <f>SUMPRODUCT(('Materials bought'!$A$4:$A$4121='Buy list'!A821)*('Materials bought'!$B$4:$B$4121))-SUMPRODUCT(('Materials used'!$A$4:$A$4296='Buy list'!A821)*('Materials used'!$B$4:$B$4296))</f>
        <v>0</v>
      </c>
      <c r="D821" s="99">
        <f>SUMPRODUCT((Orders!$A$4:$A$3960='Buy list'!$A821)*(Orders!$D$4:$D$3960))</f>
        <v>0</v>
      </c>
      <c r="E821" s="99">
        <f t="shared" si="50"/>
        <v>0</v>
      </c>
      <c r="F821" s="100" t="e">
        <f>VLOOKUP(A821,'RAW MATERIALS'!$B$4:$I$206,2,FALSE)</f>
        <v>#N/A</v>
      </c>
      <c r="G821" s="100" t="e">
        <f t="shared" si="51"/>
        <v>#N/A</v>
      </c>
      <c r="H821" s="101" t="e">
        <f>'RAW MATERIALS'!#REF!</f>
        <v>#REF!</v>
      </c>
      <c r="I821" s="101" t="e">
        <f t="shared" si="52"/>
        <v>#N/A</v>
      </c>
      <c r="J821" s="137" t="e">
        <f>VLOOKUP(A821,'RAW MATERIALS'!$B$4:$I$206,3,FALSE)*B821</f>
        <v>#N/A</v>
      </c>
    </row>
    <row r="822" spans="1:10" hidden="1">
      <c r="A822" s="97">
        <f>'RAW MATERIALS'!B564</f>
        <v>0</v>
      </c>
      <c r="B822" s="98" t="e">
        <f t="shared" si="49"/>
        <v>#N/A</v>
      </c>
      <c r="C822" s="99">
        <f>SUMPRODUCT(('Materials bought'!$A$4:$A$4121='Buy list'!A822)*('Materials bought'!$B$4:$B$4121))-SUMPRODUCT(('Materials used'!$A$4:$A$4296='Buy list'!A822)*('Materials used'!$B$4:$B$4296))</f>
        <v>0</v>
      </c>
      <c r="D822" s="99">
        <f>SUMPRODUCT((Orders!$A$4:$A$3960='Buy list'!$A822)*(Orders!$D$4:$D$3960))</f>
        <v>0</v>
      </c>
      <c r="E822" s="99">
        <f t="shared" si="50"/>
        <v>0</v>
      </c>
      <c r="F822" s="100" t="e">
        <f>VLOOKUP(A822,'RAW MATERIALS'!$B$4:$I$206,2,FALSE)</f>
        <v>#N/A</v>
      </c>
      <c r="G822" s="100" t="e">
        <f t="shared" si="51"/>
        <v>#N/A</v>
      </c>
      <c r="H822" s="101" t="e">
        <f>'RAW MATERIALS'!#REF!</f>
        <v>#REF!</v>
      </c>
      <c r="I822" s="101" t="e">
        <f t="shared" si="52"/>
        <v>#N/A</v>
      </c>
      <c r="J822" s="137" t="e">
        <f>VLOOKUP(A822,'RAW MATERIALS'!$B$4:$I$206,3,FALSE)*B822</f>
        <v>#N/A</v>
      </c>
    </row>
    <row r="823" spans="1:10" hidden="1">
      <c r="A823" s="97">
        <f>'RAW MATERIALS'!B565</f>
        <v>0</v>
      </c>
      <c r="B823" s="98" t="e">
        <f t="shared" si="49"/>
        <v>#N/A</v>
      </c>
      <c r="C823" s="99">
        <f>SUMPRODUCT(('Materials bought'!$A$4:$A$4121='Buy list'!A823)*('Materials bought'!$B$4:$B$4121))-SUMPRODUCT(('Materials used'!$A$4:$A$4296='Buy list'!A823)*('Materials used'!$B$4:$B$4296))</f>
        <v>0</v>
      </c>
      <c r="D823" s="99">
        <f>SUMPRODUCT((Orders!$A$4:$A$3960='Buy list'!$A823)*(Orders!$D$4:$D$3960))</f>
        <v>0</v>
      </c>
      <c r="E823" s="99">
        <f t="shared" si="50"/>
        <v>0</v>
      </c>
      <c r="F823" s="100" t="e">
        <f>VLOOKUP(A823,'RAW MATERIALS'!$B$4:$I$206,2,FALSE)</f>
        <v>#N/A</v>
      </c>
      <c r="G823" s="100" t="e">
        <f t="shared" si="51"/>
        <v>#N/A</v>
      </c>
      <c r="H823" s="101" t="e">
        <f>'RAW MATERIALS'!#REF!</f>
        <v>#REF!</v>
      </c>
      <c r="I823" s="101" t="e">
        <f t="shared" si="52"/>
        <v>#N/A</v>
      </c>
      <c r="J823" s="137" t="e">
        <f>VLOOKUP(A823,'RAW MATERIALS'!$B$4:$I$206,3,FALSE)*B823</f>
        <v>#N/A</v>
      </c>
    </row>
    <row r="824" spans="1:10" hidden="1">
      <c r="A824" s="97">
        <f>'RAW MATERIALS'!B566</f>
        <v>0</v>
      </c>
      <c r="B824" s="98" t="e">
        <f t="shared" si="49"/>
        <v>#N/A</v>
      </c>
      <c r="C824" s="99">
        <f>SUMPRODUCT(('Materials bought'!$A$4:$A$4121='Buy list'!A824)*('Materials bought'!$B$4:$B$4121))-SUMPRODUCT(('Materials used'!$A$4:$A$4296='Buy list'!A824)*('Materials used'!$B$4:$B$4296))</f>
        <v>0</v>
      </c>
      <c r="D824" s="99">
        <f>SUMPRODUCT((Orders!$A$4:$A$3960='Buy list'!$A824)*(Orders!$D$4:$D$3960))</f>
        <v>0</v>
      </c>
      <c r="E824" s="99">
        <f t="shared" si="50"/>
        <v>0</v>
      </c>
      <c r="F824" s="100" t="e">
        <f>VLOOKUP(A824,'RAW MATERIALS'!$B$4:$I$206,2,FALSE)</f>
        <v>#N/A</v>
      </c>
      <c r="G824" s="100" t="e">
        <f t="shared" si="51"/>
        <v>#N/A</v>
      </c>
      <c r="H824" s="101" t="e">
        <f>'RAW MATERIALS'!#REF!</f>
        <v>#REF!</v>
      </c>
      <c r="I824" s="101" t="e">
        <f t="shared" si="52"/>
        <v>#N/A</v>
      </c>
      <c r="J824" s="137" t="e">
        <f>VLOOKUP(A824,'RAW MATERIALS'!$B$4:$I$206,3,FALSE)*B824</f>
        <v>#N/A</v>
      </c>
    </row>
    <row r="825" spans="1:10" hidden="1">
      <c r="A825" s="97">
        <f>'RAW MATERIALS'!B567</f>
        <v>0</v>
      </c>
      <c r="B825" s="98" t="e">
        <f t="shared" si="49"/>
        <v>#N/A</v>
      </c>
      <c r="C825" s="99">
        <f>SUMPRODUCT(('Materials bought'!$A$4:$A$4121='Buy list'!A825)*('Materials bought'!$B$4:$B$4121))-SUMPRODUCT(('Materials used'!$A$4:$A$4296='Buy list'!A825)*('Materials used'!$B$4:$B$4296))</f>
        <v>0</v>
      </c>
      <c r="D825" s="99">
        <f>SUMPRODUCT((Orders!$A$4:$A$3960='Buy list'!$A825)*(Orders!$D$4:$D$3960))</f>
        <v>0</v>
      </c>
      <c r="E825" s="99">
        <f t="shared" si="50"/>
        <v>0</v>
      </c>
      <c r="F825" s="100" t="e">
        <f>VLOOKUP(A825,'RAW MATERIALS'!$B$4:$I$206,2,FALSE)</f>
        <v>#N/A</v>
      </c>
      <c r="G825" s="100" t="e">
        <f t="shared" si="51"/>
        <v>#N/A</v>
      </c>
      <c r="H825" s="101" t="e">
        <f>'RAW MATERIALS'!#REF!</f>
        <v>#REF!</v>
      </c>
      <c r="I825" s="101" t="e">
        <f t="shared" si="52"/>
        <v>#N/A</v>
      </c>
      <c r="J825" s="137" t="e">
        <f>VLOOKUP(A825,'RAW MATERIALS'!$B$4:$I$206,3,FALSE)*B825</f>
        <v>#N/A</v>
      </c>
    </row>
    <row r="826" spans="1:10" hidden="1">
      <c r="A826" s="97">
        <f>'RAW MATERIALS'!B568</f>
        <v>0</v>
      </c>
      <c r="B826" s="98" t="e">
        <f t="shared" si="49"/>
        <v>#N/A</v>
      </c>
      <c r="C826" s="99">
        <f>SUMPRODUCT(('Materials bought'!$A$4:$A$4121='Buy list'!A826)*('Materials bought'!$B$4:$B$4121))-SUMPRODUCT(('Materials used'!$A$4:$A$4296='Buy list'!A826)*('Materials used'!$B$4:$B$4296))</f>
        <v>0</v>
      </c>
      <c r="D826" s="99">
        <f>SUMPRODUCT((Orders!$A$4:$A$3960='Buy list'!$A826)*(Orders!$D$4:$D$3960))</f>
        <v>0</v>
      </c>
      <c r="E826" s="99">
        <f t="shared" si="50"/>
        <v>0</v>
      </c>
      <c r="F826" s="100" t="e">
        <f>VLOOKUP(A826,'RAW MATERIALS'!$B$4:$I$206,2,FALSE)</f>
        <v>#N/A</v>
      </c>
      <c r="G826" s="100" t="e">
        <f t="shared" si="51"/>
        <v>#N/A</v>
      </c>
      <c r="H826" s="101" t="e">
        <f>'RAW MATERIALS'!#REF!</f>
        <v>#REF!</v>
      </c>
      <c r="I826" s="101" t="e">
        <f t="shared" si="52"/>
        <v>#N/A</v>
      </c>
      <c r="J826" s="137" t="e">
        <f>VLOOKUP(A826,'RAW MATERIALS'!$B$4:$I$206,3,FALSE)*B826</f>
        <v>#N/A</v>
      </c>
    </row>
    <row r="827" spans="1:10" hidden="1">
      <c r="A827" s="97">
        <f>'RAW MATERIALS'!B569</f>
        <v>0</v>
      </c>
      <c r="B827" s="98" t="e">
        <f t="shared" si="49"/>
        <v>#N/A</v>
      </c>
      <c r="C827" s="99">
        <f>SUMPRODUCT(('Materials bought'!$A$4:$A$4121='Buy list'!A827)*('Materials bought'!$B$4:$B$4121))-SUMPRODUCT(('Materials used'!$A$4:$A$4296='Buy list'!A827)*('Materials used'!$B$4:$B$4296))</f>
        <v>0</v>
      </c>
      <c r="D827" s="99">
        <f>SUMPRODUCT((Orders!$A$4:$A$3960='Buy list'!$A827)*(Orders!$D$4:$D$3960))</f>
        <v>0</v>
      </c>
      <c r="E827" s="99">
        <f t="shared" si="50"/>
        <v>0</v>
      </c>
      <c r="F827" s="100" t="e">
        <f>VLOOKUP(A827,'RAW MATERIALS'!$B$4:$I$206,2,FALSE)</f>
        <v>#N/A</v>
      </c>
      <c r="G827" s="100" t="e">
        <f t="shared" si="51"/>
        <v>#N/A</v>
      </c>
      <c r="H827" s="101" t="e">
        <f>'RAW MATERIALS'!#REF!</f>
        <v>#REF!</v>
      </c>
      <c r="I827" s="101" t="e">
        <f t="shared" si="52"/>
        <v>#N/A</v>
      </c>
      <c r="J827" s="137" t="e">
        <f>VLOOKUP(A827,'RAW MATERIALS'!$B$4:$I$206,3,FALSE)*B827</f>
        <v>#N/A</v>
      </c>
    </row>
    <row r="828" spans="1:10" hidden="1">
      <c r="A828" s="97">
        <f>'RAW MATERIALS'!B570</f>
        <v>0</v>
      </c>
      <c r="B828" s="98" t="e">
        <f t="shared" si="49"/>
        <v>#N/A</v>
      </c>
      <c r="C828" s="99">
        <f>SUMPRODUCT(('Materials bought'!$A$4:$A$4121='Buy list'!A828)*('Materials bought'!$B$4:$B$4121))-SUMPRODUCT(('Materials used'!$A$4:$A$4296='Buy list'!A828)*('Materials used'!$B$4:$B$4296))</f>
        <v>0</v>
      </c>
      <c r="D828" s="99">
        <f>SUMPRODUCT((Orders!$A$4:$A$3960='Buy list'!$A828)*(Orders!$D$4:$D$3960))</f>
        <v>0</v>
      </c>
      <c r="E828" s="99">
        <f t="shared" si="50"/>
        <v>0</v>
      </c>
      <c r="F828" s="100" t="e">
        <f>VLOOKUP(A828,'RAW MATERIALS'!$B$4:$I$206,2,FALSE)</f>
        <v>#N/A</v>
      </c>
      <c r="G828" s="100" t="e">
        <f t="shared" si="51"/>
        <v>#N/A</v>
      </c>
      <c r="H828" s="101" t="e">
        <f>'RAW MATERIALS'!#REF!</f>
        <v>#REF!</v>
      </c>
      <c r="I828" s="101" t="e">
        <f t="shared" si="52"/>
        <v>#N/A</v>
      </c>
      <c r="J828" s="137" t="e">
        <f>VLOOKUP(A828,'RAW MATERIALS'!$B$4:$I$206,3,FALSE)*B828</f>
        <v>#N/A</v>
      </c>
    </row>
    <row r="829" spans="1:10" hidden="1">
      <c r="A829" s="97">
        <f>'RAW MATERIALS'!B571</f>
        <v>0</v>
      </c>
      <c r="B829" s="98" t="e">
        <f t="shared" ref="B829:B892" si="53">E829+G829</f>
        <v>#N/A</v>
      </c>
      <c r="C829" s="99">
        <f>SUMPRODUCT(('Materials bought'!$A$4:$A$4121='Buy list'!A829)*('Materials bought'!$B$4:$B$4121))-SUMPRODUCT(('Materials used'!$A$4:$A$4296='Buy list'!A829)*('Materials used'!$B$4:$B$4296))</f>
        <v>0</v>
      </c>
      <c r="D829" s="99">
        <f>SUMPRODUCT((Orders!$A$4:$A$3960='Buy list'!$A829)*(Orders!$D$4:$D$3960))</f>
        <v>0</v>
      </c>
      <c r="E829" s="99">
        <f t="shared" si="50"/>
        <v>0</v>
      </c>
      <c r="F829" s="100" t="e">
        <f>VLOOKUP(A829,'RAW MATERIALS'!$B$4:$I$206,2,FALSE)</f>
        <v>#N/A</v>
      </c>
      <c r="G829" s="100" t="e">
        <f t="shared" si="51"/>
        <v>#N/A</v>
      </c>
      <c r="H829" s="101" t="e">
        <f>'RAW MATERIALS'!#REF!</f>
        <v>#REF!</v>
      </c>
      <c r="I829" s="101" t="e">
        <f t="shared" si="52"/>
        <v>#N/A</v>
      </c>
      <c r="J829" s="137" t="e">
        <f>VLOOKUP(A829,'RAW MATERIALS'!$B$4:$I$206,3,FALSE)*B829</f>
        <v>#N/A</v>
      </c>
    </row>
    <row r="830" spans="1:10" hidden="1">
      <c r="A830" s="97">
        <f>'RAW MATERIALS'!B572</f>
        <v>0</v>
      </c>
      <c r="B830" s="98" t="e">
        <f t="shared" si="53"/>
        <v>#N/A</v>
      </c>
      <c r="C830" s="99">
        <f>SUMPRODUCT(('Materials bought'!$A$4:$A$4121='Buy list'!A830)*('Materials bought'!$B$4:$B$4121))-SUMPRODUCT(('Materials used'!$A$4:$A$4296='Buy list'!A830)*('Materials used'!$B$4:$B$4296))</f>
        <v>0</v>
      </c>
      <c r="D830" s="99">
        <f>SUMPRODUCT((Orders!$A$4:$A$3960='Buy list'!$A830)*(Orders!$D$4:$D$3960))</f>
        <v>0</v>
      </c>
      <c r="E830" s="99">
        <f t="shared" si="50"/>
        <v>0</v>
      </c>
      <c r="F830" s="100" t="e">
        <f>VLOOKUP(A830,'RAW MATERIALS'!$B$4:$I$206,2,FALSE)</f>
        <v>#N/A</v>
      </c>
      <c r="G830" s="100" t="e">
        <f t="shared" si="51"/>
        <v>#N/A</v>
      </c>
      <c r="H830" s="101" t="e">
        <f>'RAW MATERIALS'!#REF!</f>
        <v>#REF!</v>
      </c>
      <c r="I830" s="101" t="e">
        <f t="shared" si="52"/>
        <v>#N/A</v>
      </c>
      <c r="J830" s="137" t="e">
        <f>VLOOKUP(A830,'RAW MATERIALS'!$B$4:$I$206,3,FALSE)*B830</f>
        <v>#N/A</v>
      </c>
    </row>
    <row r="831" spans="1:10" hidden="1">
      <c r="A831" s="97">
        <f>'RAW MATERIALS'!B573</f>
        <v>0</v>
      </c>
      <c r="B831" s="98" t="e">
        <f t="shared" si="53"/>
        <v>#N/A</v>
      </c>
      <c r="C831" s="99">
        <f>SUMPRODUCT(('Materials bought'!$A$4:$A$4121='Buy list'!A831)*('Materials bought'!$B$4:$B$4121))-SUMPRODUCT(('Materials used'!$A$4:$A$4296='Buy list'!A831)*('Materials used'!$B$4:$B$4296))</f>
        <v>0</v>
      </c>
      <c r="D831" s="99">
        <f>SUMPRODUCT((Orders!$A$4:$A$3960='Buy list'!$A831)*(Orders!$D$4:$D$3960))</f>
        <v>0</v>
      </c>
      <c r="E831" s="99">
        <f t="shared" si="50"/>
        <v>0</v>
      </c>
      <c r="F831" s="100" t="e">
        <f>VLOOKUP(A831,'RAW MATERIALS'!$B$4:$I$206,2,FALSE)</f>
        <v>#N/A</v>
      </c>
      <c r="G831" s="100" t="e">
        <f t="shared" si="51"/>
        <v>#N/A</v>
      </c>
      <c r="H831" s="101" t="e">
        <f>'RAW MATERIALS'!#REF!</f>
        <v>#REF!</v>
      </c>
      <c r="I831" s="101" t="e">
        <f t="shared" si="52"/>
        <v>#N/A</v>
      </c>
      <c r="J831" s="137" t="e">
        <f>VLOOKUP(A831,'RAW MATERIALS'!$B$4:$I$206,3,FALSE)*B831</f>
        <v>#N/A</v>
      </c>
    </row>
    <row r="832" spans="1:10" hidden="1">
      <c r="A832" s="97">
        <f>'RAW MATERIALS'!B574</f>
        <v>0</v>
      </c>
      <c r="B832" s="98" t="e">
        <f t="shared" si="53"/>
        <v>#N/A</v>
      </c>
      <c r="C832" s="99">
        <f>SUMPRODUCT(('Materials bought'!$A$4:$A$4121='Buy list'!A832)*('Materials bought'!$B$4:$B$4121))-SUMPRODUCT(('Materials used'!$A$4:$A$4296='Buy list'!A832)*('Materials used'!$B$4:$B$4296))</f>
        <v>0</v>
      </c>
      <c r="D832" s="99">
        <f>SUMPRODUCT((Orders!$A$4:$A$3960='Buy list'!$A832)*(Orders!$D$4:$D$3960))</f>
        <v>0</v>
      </c>
      <c r="E832" s="99">
        <f t="shared" si="50"/>
        <v>0</v>
      </c>
      <c r="F832" s="100" t="e">
        <f>VLOOKUP(A832,'RAW MATERIALS'!$B$4:$I$206,2,FALSE)</f>
        <v>#N/A</v>
      </c>
      <c r="G832" s="100" t="e">
        <f t="shared" si="51"/>
        <v>#N/A</v>
      </c>
      <c r="H832" s="101" t="e">
        <f>'RAW MATERIALS'!#REF!</f>
        <v>#REF!</v>
      </c>
      <c r="I832" s="101" t="e">
        <f t="shared" si="52"/>
        <v>#N/A</v>
      </c>
      <c r="J832" s="137" t="e">
        <f>VLOOKUP(A832,'RAW MATERIALS'!$B$4:$I$206,3,FALSE)*B832</f>
        <v>#N/A</v>
      </c>
    </row>
    <row r="833" spans="1:10" hidden="1">
      <c r="A833" s="97">
        <f>'RAW MATERIALS'!B575</f>
        <v>0</v>
      </c>
      <c r="B833" s="98" t="e">
        <f t="shared" si="53"/>
        <v>#N/A</v>
      </c>
      <c r="C833" s="99">
        <f>SUMPRODUCT(('Materials bought'!$A$4:$A$4121='Buy list'!A833)*('Materials bought'!$B$4:$B$4121))-SUMPRODUCT(('Materials used'!$A$4:$A$4296='Buy list'!A833)*('Materials used'!$B$4:$B$4296))</f>
        <v>0</v>
      </c>
      <c r="D833" s="99">
        <f>SUMPRODUCT((Orders!$A$4:$A$3960='Buy list'!$A833)*(Orders!$D$4:$D$3960))</f>
        <v>0</v>
      </c>
      <c r="E833" s="99">
        <f t="shared" si="50"/>
        <v>0</v>
      </c>
      <c r="F833" s="100" t="e">
        <f>VLOOKUP(A833,'RAW MATERIALS'!$B$4:$I$206,2,FALSE)</f>
        <v>#N/A</v>
      </c>
      <c r="G833" s="100" t="e">
        <f t="shared" si="51"/>
        <v>#N/A</v>
      </c>
      <c r="H833" s="101" t="e">
        <f>'RAW MATERIALS'!#REF!</f>
        <v>#REF!</v>
      </c>
      <c r="I833" s="101" t="e">
        <f t="shared" si="52"/>
        <v>#N/A</v>
      </c>
      <c r="J833" s="137" t="e">
        <f>VLOOKUP(A833,'RAW MATERIALS'!$B$4:$I$206,3,FALSE)*B833</f>
        <v>#N/A</v>
      </c>
    </row>
    <row r="834" spans="1:10" hidden="1">
      <c r="A834" s="97">
        <f>'RAW MATERIALS'!B576</f>
        <v>0</v>
      </c>
      <c r="B834" s="98" t="e">
        <f t="shared" si="53"/>
        <v>#N/A</v>
      </c>
      <c r="C834" s="99">
        <f>SUMPRODUCT(('Materials bought'!$A$4:$A$4121='Buy list'!A834)*('Materials bought'!$B$4:$B$4121))-SUMPRODUCT(('Materials used'!$A$4:$A$4296='Buy list'!A834)*('Materials used'!$B$4:$B$4296))</f>
        <v>0</v>
      </c>
      <c r="D834" s="99">
        <f>SUMPRODUCT((Orders!$A$4:$A$3960='Buy list'!$A834)*(Orders!$D$4:$D$3960))</f>
        <v>0</v>
      </c>
      <c r="E834" s="99">
        <f t="shared" si="50"/>
        <v>0</v>
      </c>
      <c r="F834" s="100" t="e">
        <f>VLOOKUP(A834,'RAW MATERIALS'!$B$4:$I$206,2,FALSE)</f>
        <v>#N/A</v>
      </c>
      <c r="G834" s="100" t="e">
        <f t="shared" si="51"/>
        <v>#N/A</v>
      </c>
      <c r="H834" s="101" t="e">
        <f>'RAW MATERIALS'!#REF!</f>
        <v>#REF!</v>
      </c>
      <c r="I834" s="101" t="e">
        <f t="shared" si="52"/>
        <v>#N/A</v>
      </c>
      <c r="J834" s="137" t="e">
        <f>VLOOKUP(A834,'RAW MATERIALS'!$B$4:$I$206,3,FALSE)*B834</f>
        <v>#N/A</v>
      </c>
    </row>
    <row r="835" spans="1:10" hidden="1">
      <c r="A835" s="97">
        <f>'RAW MATERIALS'!B577</f>
        <v>0</v>
      </c>
      <c r="B835" s="98" t="e">
        <f t="shared" si="53"/>
        <v>#N/A</v>
      </c>
      <c r="C835" s="99">
        <f>SUMPRODUCT(('Materials bought'!$A$4:$A$4121='Buy list'!A835)*('Materials bought'!$B$4:$B$4121))-SUMPRODUCT(('Materials used'!$A$4:$A$4296='Buy list'!A835)*('Materials used'!$B$4:$B$4296))</f>
        <v>0</v>
      </c>
      <c r="D835" s="99">
        <f>SUMPRODUCT((Orders!$A$4:$A$3960='Buy list'!$A835)*(Orders!$D$4:$D$3960))</f>
        <v>0</v>
      </c>
      <c r="E835" s="99">
        <f t="shared" si="50"/>
        <v>0</v>
      </c>
      <c r="F835" s="100" t="e">
        <f>VLOOKUP(A835,'RAW MATERIALS'!$B$4:$I$206,2,FALSE)</f>
        <v>#N/A</v>
      </c>
      <c r="G835" s="100" t="e">
        <f t="shared" si="51"/>
        <v>#N/A</v>
      </c>
      <c r="H835" s="101" t="e">
        <f>'RAW MATERIALS'!#REF!</f>
        <v>#REF!</v>
      </c>
      <c r="I835" s="101" t="e">
        <f t="shared" si="52"/>
        <v>#N/A</v>
      </c>
      <c r="J835" s="137" t="e">
        <f>VLOOKUP(A835,'RAW MATERIALS'!$B$4:$I$206,3,FALSE)*B835</f>
        <v>#N/A</v>
      </c>
    </row>
    <row r="836" spans="1:10" hidden="1">
      <c r="A836" s="97">
        <f>'RAW MATERIALS'!B578</f>
        <v>0</v>
      </c>
      <c r="B836" s="98" t="e">
        <f t="shared" si="53"/>
        <v>#N/A</v>
      </c>
      <c r="C836" s="99">
        <f>SUMPRODUCT(('Materials bought'!$A$4:$A$4121='Buy list'!A836)*('Materials bought'!$B$4:$B$4121))-SUMPRODUCT(('Materials used'!$A$4:$A$4296='Buy list'!A836)*('Materials used'!$B$4:$B$4296))</f>
        <v>0</v>
      </c>
      <c r="D836" s="99">
        <f>SUMPRODUCT((Orders!$A$4:$A$3960='Buy list'!$A836)*(Orders!$D$4:$D$3960))</f>
        <v>0</v>
      </c>
      <c r="E836" s="99">
        <f t="shared" si="50"/>
        <v>0</v>
      </c>
      <c r="F836" s="100" t="e">
        <f>VLOOKUP(A836,'RAW MATERIALS'!$B$4:$I$206,2,FALSE)</f>
        <v>#N/A</v>
      </c>
      <c r="G836" s="100" t="e">
        <f t="shared" si="51"/>
        <v>#N/A</v>
      </c>
      <c r="H836" s="101" t="e">
        <f>'RAW MATERIALS'!#REF!</f>
        <v>#REF!</v>
      </c>
      <c r="I836" s="101" t="e">
        <f t="shared" si="52"/>
        <v>#N/A</v>
      </c>
      <c r="J836" s="137" t="e">
        <f>VLOOKUP(A836,'RAW MATERIALS'!$B$4:$I$206,3,FALSE)*B836</f>
        <v>#N/A</v>
      </c>
    </row>
    <row r="837" spans="1:10" hidden="1">
      <c r="A837" s="97">
        <f>'RAW MATERIALS'!B579</f>
        <v>0</v>
      </c>
      <c r="B837" s="98" t="e">
        <f t="shared" si="53"/>
        <v>#N/A</v>
      </c>
      <c r="C837" s="99">
        <f>SUMPRODUCT(('Materials bought'!$A$4:$A$4121='Buy list'!A837)*('Materials bought'!$B$4:$B$4121))-SUMPRODUCT(('Materials used'!$A$4:$A$4296='Buy list'!A837)*('Materials used'!$B$4:$B$4296))</f>
        <v>0</v>
      </c>
      <c r="D837" s="99">
        <f>SUMPRODUCT((Orders!$A$4:$A$3960='Buy list'!$A837)*(Orders!$D$4:$D$3960))</f>
        <v>0</v>
      </c>
      <c r="E837" s="99">
        <f t="shared" ref="E837:E900" si="54">IF(C837-D837&lt;0,D837-C837,0)</f>
        <v>0</v>
      </c>
      <c r="F837" s="100" t="e">
        <f>VLOOKUP(A837,'RAW MATERIALS'!$B$4:$I$206,2,FALSE)</f>
        <v>#N/A</v>
      </c>
      <c r="G837" s="100" t="e">
        <f t="shared" ref="G837:G900" si="55">IF(C837-D837&lt;=F837,2*F837,0)</f>
        <v>#N/A</v>
      </c>
      <c r="H837" s="101" t="e">
        <f>'RAW MATERIALS'!#REF!</f>
        <v>#REF!</v>
      </c>
      <c r="I837" s="101" t="e">
        <f t="shared" ref="I837:I900" si="56">IF(B837&gt;0,"yes","no")</f>
        <v>#N/A</v>
      </c>
      <c r="J837" s="137" t="e">
        <f>VLOOKUP(A837,'RAW MATERIALS'!$B$4:$I$206,3,FALSE)*B837</f>
        <v>#N/A</v>
      </c>
    </row>
    <row r="838" spans="1:10" hidden="1">
      <c r="A838" s="97">
        <f>'RAW MATERIALS'!B580</f>
        <v>0</v>
      </c>
      <c r="B838" s="98" t="e">
        <f t="shared" si="53"/>
        <v>#N/A</v>
      </c>
      <c r="C838" s="99">
        <f>SUMPRODUCT(('Materials bought'!$A$4:$A$4121='Buy list'!A838)*('Materials bought'!$B$4:$B$4121))-SUMPRODUCT(('Materials used'!$A$4:$A$4296='Buy list'!A838)*('Materials used'!$B$4:$B$4296))</f>
        <v>0</v>
      </c>
      <c r="D838" s="99">
        <f>SUMPRODUCT((Orders!$A$4:$A$3960='Buy list'!$A838)*(Orders!$D$4:$D$3960))</f>
        <v>0</v>
      </c>
      <c r="E838" s="99">
        <f t="shared" si="54"/>
        <v>0</v>
      </c>
      <c r="F838" s="100" t="e">
        <f>VLOOKUP(A838,'RAW MATERIALS'!$B$4:$I$206,2,FALSE)</f>
        <v>#N/A</v>
      </c>
      <c r="G838" s="100" t="e">
        <f t="shared" si="55"/>
        <v>#N/A</v>
      </c>
      <c r="H838" s="101" t="e">
        <f>'RAW MATERIALS'!#REF!</f>
        <v>#REF!</v>
      </c>
      <c r="I838" s="101" t="e">
        <f t="shared" si="56"/>
        <v>#N/A</v>
      </c>
      <c r="J838" s="137" t="e">
        <f>VLOOKUP(A838,'RAW MATERIALS'!$B$4:$I$206,3,FALSE)*B838</f>
        <v>#N/A</v>
      </c>
    </row>
    <row r="839" spans="1:10" hidden="1">
      <c r="A839" s="97">
        <f>'RAW MATERIALS'!B581</f>
        <v>0</v>
      </c>
      <c r="B839" s="98" t="e">
        <f t="shared" si="53"/>
        <v>#N/A</v>
      </c>
      <c r="C839" s="99">
        <f>SUMPRODUCT(('Materials bought'!$A$4:$A$4121='Buy list'!A839)*('Materials bought'!$B$4:$B$4121))-SUMPRODUCT(('Materials used'!$A$4:$A$4296='Buy list'!A839)*('Materials used'!$B$4:$B$4296))</f>
        <v>0</v>
      </c>
      <c r="D839" s="99">
        <f>SUMPRODUCT((Orders!$A$4:$A$3960='Buy list'!$A839)*(Orders!$D$4:$D$3960))</f>
        <v>0</v>
      </c>
      <c r="E839" s="99">
        <f t="shared" si="54"/>
        <v>0</v>
      </c>
      <c r="F839" s="100" t="e">
        <f>VLOOKUP(A839,'RAW MATERIALS'!$B$4:$I$206,2,FALSE)</f>
        <v>#N/A</v>
      </c>
      <c r="G839" s="100" t="e">
        <f t="shared" si="55"/>
        <v>#N/A</v>
      </c>
      <c r="H839" s="101" t="e">
        <f>'RAW MATERIALS'!#REF!</f>
        <v>#REF!</v>
      </c>
      <c r="I839" s="101" t="e">
        <f t="shared" si="56"/>
        <v>#N/A</v>
      </c>
      <c r="J839" s="137" t="e">
        <f>VLOOKUP(A839,'RAW MATERIALS'!$B$4:$I$206,3,FALSE)*B839</f>
        <v>#N/A</v>
      </c>
    </row>
    <row r="840" spans="1:10" hidden="1">
      <c r="A840" s="97">
        <f>'RAW MATERIALS'!B582</f>
        <v>0</v>
      </c>
      <c r="B840" s="98" t="e">
        <f t="shared" si="53"/>
        <v>#N/A</v>
      </c>
      <c r="C840" s="99">
        <f>SUMPRODUCT(('Materials bought'!$A$4:$A$4121='Buy list'!A840)*('Materials bought'!$B$4:$B$4121))-SUMPRODUCT(('Materials used'!$A$4:$A$4296='Buy list'!A840)*('Materials used'!$B$4:$B$4296))</f>
        <v>0</v>
      </c>
      <c r="D840" s="99">
        <f>SUMPRODUCT((Orders!$A$4:$A$3960='Buy list'!$A840)*(Orders!$D$4:$D$3960))</f>
        <v>0</v>
      </c>
      <c r="E840" s="99">
        <f t="shared" si="54"/>
        <v>0</v>
      </c>
      <c r="F840" s="100" t="e">
        <f>VLOOKUP(A840,'RAW MATERIALS'!$B$4:$I$206,2,FALSE)</f>
        <v>#N/A</v>
      </c>
      <c r="G840" s="100" t="e">
        <f t="shared" si="55"/>
        <v>#N/A</v>
      </c>
      <c r="H840" s="101" t="e">
        <f>'RAW MATERIALS'!#REF!</f>
        <v>#REF!</v>
      </c>
      <c r="I840" s="101" t="e">
        <f t="shared" si="56"/>
        <v>#N/A</v>
      </c>
      <c r="J840" s="137" t="e">
        <f>VLOOKUP(A840,'RAW MATERIALS'!$B$4:$I$206,3,FALSE)*B840</f>
        <v>#N/A</v>
      </c>
    </row>
    <row r="841" spans="1:10" hidden="1">
      <c r="A841" s="97">
        <f>'RAW MATERIALS'!B583</f>
        <v>0</v>
      </c>
      <c r="B841" s="98" t="e">
        <f t="shared" si="53"/>
        <v>#N/A</v>
      </c>
      <c r="C841" s="99">
        <f>SUMPRODUCT(('Materials bought'!$A$4:$A$4121='Buy list'!A841)*('Materials bought'!$B$4:$B$4121))-SUMPRODUCT(('Materials used'!$A$4:$A$4296='Buy list'!A841)*('Materials used'!$B$4:$B$4296))</f>
        <v>0</v>
      </c>
      <c r="D841" s="99">
        <f>SUMPRODUCT((Orders!$A$4:$A$3960='Buy list'!$A841)*(Orders!$D$4:$D$3960))</f>
        <v>0</v>
      </c>
      <c r="E841" s="99">
        <f t="shared" si="54"/>
        <v>0</v>
      </c>
      <c r="F841" s="100" t="e">
        <f>VLOOKUP(A841,'RAW MATERIALS'!$B$4:$I$206,2,FALSE)</f>
        <v>#N/A</v>
      </c>
      <c r="G841" s="100" t="e">
        <f t="shared" si="55"/>
        <v>#N/A</v>
      </c>
      <c r="H841" s="101" t="e">
        <f>'RAW MATERIALS'!#REF!</f>
        <v>#REF!</v>
      </c>
      <c r="I841" s="101" t="e">
        <f t="shared" si="56"/>
        <v>#N/A</v>
      </c>
      <c r="J841" s="137" t="e">
        <f>VLOOKUP(A841,'RAW MATERIALS'!$B$4:$I$206,3,FALSE)*B841</f>
        <v>#N/A</v>
      </c>
    </row>
    <row r="842" spans="1:10" hidden="1">
      <c r="A842" s="97">
        <f>'RAW MATERIALS'!B584</f>
        <v>0</v>
      </c>
      <c r="B842" s="98" t="e">
        <f t="shared" si="53"/>
        <v>#N/A</v>
      </c>
      <c r="C842" s="99">
        <f>SUMPRODUCT(('Materials bought'!$A$4:$A$4121='Buy list'!A842)*('Materials bought'!$B$4:$B$4121))-SUMPRODUCT(('Materials used'!$A$4:$A$4296='Buy list'!A842)*('Materials used'!$B$4:$B$4296))</f>
        <v>0</v>
      </c>
      <c r="D842" s="99">
        <f>SUMPRODUCT((Orders!$A$4:$A$3960='Buy list'!$A842)*(Orders!$D$4:$D$3960))</f>
        <v>0</v>
      </c>
      <c r="E842" s="99">
        <f t="shared" si="54"/>
        <v>0</v>
      </c>
      <c r="F842" s="100" t="e">
        <f>VLOOKUP(A842,'RAW MATERIALS'!$B$4:$I$206,2,FALSE)</f>
        <v>#N/A</v>
      </c>
      <c r="G842" s="100" t="e">
        <f t="shared" si="55"/>
        <v>#N/A</v>
      </c>
      <c r="H842" s="101" t="e">
        <f>'RAW MATERIALS'!#REF!</f>
        <v>#REF!</v>
      </c>
      <c r="I842" s="101" t="e">
        <f t="shared" si="56"/>
        <v>#N/A</v>
      </c>
      <c r="J842" s="137" t="e">
        <f>VLOOKUP(A842,'RAW MATERIALS'!$B$4:$I$206,3,FALSE)*B842</f>
        <v>#N/A</v>
      </c>
    </row>
    <row r="843" spans="1:10" hidden="1">
      <c r="A843" s="97">
        <f>'RAW MATERIALS'!B585</f>
        <v>0</v>
      </c>
      <c r="B843" s="98" t="e">
        <f t="shared" si="53"/>
        <v>#N/A</v>
      </c>
      <c r="C843" s="99">
        <f>SUMPRODUCT(('Materials bought'!$A$4:$A$4121='Buy list'!A843)*('Materials bought'!$B$4:$B$4121))-SUMPRODUCT(('Materials used'!$A$4:$A$4296='Buy list'!A843)*('Materials used'!$B$4:$B$4296))</f>
        <v>0</v>
      </c>
      <c r="D843" s="99">
        <f>SUMPRODUCT((Orders!$A$4:$A$3960='Buy list'!$A843)*(Orders!$D$4:$D$3960))</f>
        <v>0</v>
      </c>
      <c r="E843" s="99">
        <f t="shared" si="54"/>
        <v>0</v>
      </c>
      <c r="F843" s="100" t="e">
        <f>VLOOKUP(A843,'RAW MATERIALS'!$B$4:$I$206,2,FALSE)</f>
        <v>#N/A</v>
      </c>
      <c r="G843" s="100" t="e">
        <f t="shared" si="55"/>
        <v>#N/A</v>
      </c>
      <c r="H843" s="101" t="e">
        <f>'RAW MATERIALS'!#REF!</f>
        <v>#REF!</v>
      </c>
      <c r="I843" s="101" t="e">
        <f t="shared" si="56"/>
        <v>#N/A</v>
      </c>
      <c r="J843" s="137" t="e">
        <f>VLOOKUP(A843,'RAW MATERIALS'!$B$4:$I$206,3,FALSE)*B843</f>
        <v>#N/A</v>
      </c>
    </row>
    <row r="844" spans="1:10" hidden="1">
      <c r="A844" s="97">
        <f>'RAW MATERIALS'!B586</f>
        <v>0</v>
      </c>
      <c r="B844" s="98" t="e">
        <f t="shared" si="53"/>
        <v>#N/A</v>
      </c>
      <c r="C844" s="99">
        <f>SUMPRODUCT(('Materials bought'!$A$4:$A$4121='Buy list'!A844)*('Materials bought'!$B$4:$B$4121))-SUMPRODUCT(('Materials used'!$A$4:$A$4296='Buy list'!A844)*('Materials used'!$B$4:$B$4296))</f>
        <v>0</v>
      </c>
      <c r="D844" s="99">
        <f>SUMPRODUCT((Orders!$A$4:$A$3960='Buy list'!$A844)*(Orders!$D$4:$D$3960))</f>
        <v>0</v>
      </c>
      <c r="E844" s="99">
        <f t="shared" si="54"/>
        <v>0</v>
      </c>
      <c r="F844" s="100" t="e">
        <f>VLOOKUP(A844,'RAW MATERIALS'!$B$4:$I$206,2,FALSE)</f>
        <v>#N/A</v>
      </c>
      <c r="G844" s="100" t="e">
        <f t="shared" si="55"/>
        <v>#N/A</v>
      </c>
      <c r="H844" s="101" t="e">
        <f>'RAW MATERIALS'!#REF!</f>
        <v>#REF!</v>
      </c>
      <c r="I844" s="101" t="e">
        <f t="shared" si="56"/>
        <v>#N/A</v>
      </c>
      <c r="J844" s="137" t="e">
        <f>VLOOKUP(A844,'RAW MATERIALS'!$B$4:$I$206,3,FALSE)*B844</f>
        <v>#N/A</v>
      </c>
    </row>
    <row r="845" spans="1:10" hidden="1">
      <c r="A845" s="97">
        <f>'RAW MATERIALS'!B587</f>
        <v>0</v>
      </c>
      <c r="B845" s="98" t="e">
        <f t="shared" si="53"/>
        <v>#N/A</v>
      </c>
      <c r="C845" s="99">
        <f>SUMPRODUCT(('Materials bought'!$A$4:$A$4121='Buy list'!A845)*('Materials bought'!$B$4:$B$4121))-SUMPRODUCT(('Materials used'!$A$4:$A$4296='Buy list'!A845)*('Materials used'!$B$4:$B$4296))</f>
        <v>0</v>
      </c>
      <c r="D845" s="99">
        <f>SUMPRODUCT((Orders!$A$4:$A$3960='Buy list'!$A845)*(Orders!$D$4:$D$3960))</f>
        <v>0</v>
      </c>
      <c r="E845" s="99">
        <f t="shared" si="54"/>
        <v>0</v>
      </c>
      <c r="F845" s="100" t="e">
        <f>VLOOKUP(A845,'RAW MATERIALS'!$B$4:$I$206,2,FALSE)</f>
        <v>#N/A</v>
      </c>
      <c r="G845" s="100" t="e">
        <f t="shared" si="55"/>
        <v>#N/A</v>
      </c>
      <c r="H845" s="101" t="e">
        <f>'RAW MATERIALS'!#REF!</f>
        <v>#REF!</v>
      </c>
      <c r="I845" s="101" t="e">
        <f t="shared" si="56"/>
        <v>#N/A</v>
      </c>
      <c r="J845" s="137" t="e">
        <f>VLOOKUP(A845,'RAW MATERIALS'!$B$4:$I$206,3,FALSE)*B845</f>
        <v>#N/A</v>
      </c>
    </row>
    <row r="846" spans="1:10" hidden="1">
      <c r="A846" s="97">
        <f>'RAW MATERIALS'!B588</f>
        <v>0</v>
      </c>
      <c r="B846" s="98" t="e">
        <f t="shared" si="53"/>
        <v>#N/A</v>
      </c>
      <c r="C846" s="99">
        <f>SUMPRODUCT(('Materials bought'!$A$4:$A$4121='Buy list'!A846)*('Materials bought'!$B$4:$B$4121))-SUMPRODUCT(('Materials used'!$A$4:$A$4296='Buy list'!A846)*('Materials used'!$B$4:$B$4296))</f>
        <v>0</v>
      </c>
      <c r="D846" s="99">
        <f>SUMPRODUCT((Orders!$A$4:$A$3960='Buy list'!$A846)*(Orders!$D$4:$D$3960))</f>
        <v>0</v>
      </c>
      <c r="E846" s="99">
        <f t="shared" si="54"/>
        <v>0</v>
      </c>
      <c r="F846" s="100" t="e">
        <f>VLOOKUP(A846,'RAW MATERIALS'!$B$4:$I$206,2,FALSE)</f>
        <v>#N/A</v>
      </c>
      <c r="G846" s="100" t="e">
        <f t="shared" si="55"/>
        <v>#N/A</v>
      </c>
      <c r="H846" s="101" t="e">
        <f>'RAW MATERIALS'!#REF!</f>
        <v>#REF!</v>
      </c>
      <c r="I846" s="101" t="e">
        <f t="shared" si="56"/>
        <v>#N/A</v>
      </c>
      <c r="J846" s="137" t="e">
        <f>VLOOKUP(A846,'RAW MATERIALS'!$B$4:$I$206,3,FALSE)*B846</f>
        <v>#N/A</v>
      </c>
    </row>
    <row r="847" spans="1:10" hidden="1">
      <c r="A847" s="97">
        <f>'RAW MATERIALS'!B589</f>
        <v>0</v>
      </c>
      <c r="B847" s="98" t="e">
        <f t="shared" si="53"/>
        <v>#N/A</v>
      </c>
      <c r="C847" s="99">
        <f>SUMPRODUCT(('Materials bought'!$A$4:$A$4121='Buy list'!A847)*('Materials bought'!$B$4:$B$4121))-SUMPRODUCT(('Materials used'!$A$4:$A$4296='Buy list'!A847)*('Materials used'!$B$4:$B$4296))</f>
        <v>0</v>
      </c>
      <c r="D847" s="99">
        <f>SUMPRODUCT((Orders!$A$4:$A$3960='Buy list'!$A847)*(Orders!$D$4:$D$3960))</f>
        <v>0</v>
      </c>
      <c r="E847" s="99">
        <f t="shared" si="54"/>
        <v>0</v>
      </c>
      <c r="F847" s="100" t="e">
        <f>VLOOKUP(A847,'RAW MATERIALS'!$B$4:$I$206,2,FALSE)</f>
        <v>#N/A</v>
      </c>
      <c r="G847" s="100" t="e">
        <f t="shared" si="55"/>
        <v>#N/A</v>
      </c>
      <c r="H847" s="101" t="e">
        <f>'RAW MATERIALS'!#REF!</f>
        <v>#REF!</v>
      </c>
      <c r="I847" s="101" t="e">
        <f t="shared" si="56"/>
        <v>#N/A</v>
      </c>
      <c r="J847" s="137" t="e">
        <f>VLOOKUP(A847,'RAW MATERIALS'!$B$4:$I$206,3,FALSE)*B847</f>
        <v>#N/A</v>
      </c>
    </row>
    <row r="848" spans="1:10" hidden="1">
      <c r="A848" s="97">
        <f>'RAW MATERIALS'!B590</f>
        <v>0</v>
      </c>
      <c r="B848" s="98" t="e">
        <f t="shared" si="53"/>
        <v>#N/A</v>
      </c>
      <c r="C848" s="99">
        <f>SUMPRODUCT(('Materials bought'!$A$4:$A$4121='Buy list'!A848)*('Materials bought'!$B$4:$B$4121))-SUMPRODUCT(('Materials used'!$A$4:$A$4296='Buy list'!A848)*('Materials used'!$B$4:$B$4296))</f>
        <v>0</v>
      </c>
      <c r="D848" s="99">
        <f>SUMPRODUCT((Orders!$A$4:$A$3960='Buy list'!$A848)*(Orders!$D$4:$D$3960))</f>
        <v>0</v>
      </c>
      <c r="E848" s="99">
        <f t="shared" si="54"/>
        <v>0</v>
      </c>
      <c r="F848" s="100" t="e">
        <f>VLOOKUP(A848,'RAW MATERIALS'!$B$4:$I$206,2,FALSE)</f>
        <v>#N/A</v>
      </c>
      <c r="G848" s="100" t="e">
        <f t="shared" si="55"/>
        <v>#N/A</v>
      </c>
      <c r="H848" s="101" t="e">
        <f>'RAW MATERIALS'!#REF!</f>
        <v>#REF!</v>
      </c>
      <c r="I848" s="101" t="e">
        <f t="shared" si="56"/>
        <v>#N/A</v>
      </c>
      <c r="J848" s="137" t="e">
        <f>VLOOKUP(A848,'RAW MATERIALS'!$B$4:$I$206,3,FALSE)*B848</f>
        <v>#N/A</v>
      </c>
    </row>
    <row r="849" spans="1:10" hidden="1">
      <c r="A849" s="97">
        <f>'RAW MATERIALS'!B591</f>
        <v>0</v>
      </c>
      <c r="B849" s="98" t="e">
        <f t="shared" si="53"/>
        <v>#N/A</v>
      </c>
      <c r="C849" s="99">
        <f>SUMPRODUCT(('Materials bought'!$A$4:$A$4121='Buy list'!A849)*('Materials bought'!$B$4:$B$4121))-SUMPRODUCT(('Materials used'!$A$4:$A$4296='Buy list'!A849)*('Materials used'!$B$4:$B$4296))</f>
        <v>0</v>
      </c>
      <c r="D849" s="99">
        <f>SUMPRODUCT((Orders!$A$4:$A$3960='Buy list'!$A849)*(Orders!$D$4:$D$3960))</f>
        <v>0</v>
      </c>
      <c r="E849" s="99">
        <f t="shared" si="54"/>
        <v>0</v>
      </c>
      <c r="F849" s="100" t="e">
        <f>VLOOKUP(A849,'RAW MATERIALS'!$B$4:$I$206,2,FALSE)</f>
        <v>#N/A</v>
      </c>
      <c r="G849" s="100" t="e">
        <f t="shared" si="55"/>
        <v>#N/A</v>
      </c>
      <c r="H849" s="101" t="e">
        <f>'RAW MATERIALS'!#REF!</f>
        <v>#REF!</v>
      </c>
      <c r="I849" s="101" t="e">
        <f t="shared" si="56"/>
        <v>#N/A</v>
      </c>
      <c r="J849" s="137" t="e">
        <f>VLOOKUP(A849,'RAW MATERIALS'!$B$4:$I$206,3,FALSE)*B849</f>
        <v>#N/A</v>
      </c>
    </row>
    <row r="850" spans="1:10" hidden="1">
      <c r="A850" s="97">
        <f>'RAW MATERIALS'!B592</f>
        <v>0</v>
      </c>
      <c r="B850" s="98" t="e">
        <f t="shared" si="53"/>
        <v>#N/A</v>
      </c>
      <c r="C850" s="99">
        <f>SUMPRODUCT(('Materials bought'!$A$4:$A$4121='Buy list'!A850)*('Materials bought'!$B$4:$B$4121))-SUMPRODUCT(('Materials used'!$A$4:$A$4296='Buy list'!A850)*('Materials used'!$B$4:$B$4296))</f>
        <v>0</v>
      </c>
      <c r="D850" s="99">
        <f>SUMPRODUCT((Orders!$A$4:$A$3960='Buy list'!$A850)*(Orders!$D$4:$D$3960))</f>
        <v>0</v>
      </c>
      <c r="E850" s="99">
        <f t="shared" si="54"/>
        <v>0</v>
      </c>
      <c r="F850" s="100" t="e">
        <f>VLOOKUP(A850,'RAW MATERIALS'!$B$4:$I$206,2,FALSE)</f>
        <v>#N/A</v>
      </c>
      <c r="G850" s="100" t="e">
        <f t="shared" si="55"/>
        <v>#N/A</v>
      </c>
      <c r="H850" s="101" t="e">
        <f>'RAW MATERIALS'!#REF!</f>
        <v>#REF!</v>
      </c>
      <c r="I850" s="101" t="e">
        <f t="shared" si="56"/>
        <v>#N/A</v>
      </c>
      <c r="J850" s="137" t="e">
        <f>VLOOKUP(A850,'RAW MATERIALS'!$B$4:$I$206,3,FALSE)*B850</f>
        <v>#N/A</v>
      </c>
    </row>
    <row r="851" spans="1:10" hidden="1">
      <c r="A851" s="97">
        <f>'RAW MATERIALS'!B593</f>
        <v>0</v>
      </c>
      <c r="B851" s="98" t="e">
        <f t="shared" si="53"/>
        <v>#N/A</v>
      </c>
      <c r="C851" s="99">
        <f>SUMPRODUCT(('Materials bought'!$A$4:$A$4121='Buy list'!A851)*('Materials bought'!$B$4:$B$4121))-SUMPRODUCT(('Materials used'!$A$4:$A$4296='Buy list'!A851)*('Materials used'!$B$4:$B$4296))</f>
        <v>0</v>
      </c>
      <c r="D851" s="99">
        <f>SUMPRODUCT((Orders!$A$4:$A$3960='Buy list'!$A851)*(Orders!$D$4:$D$3960))</f>
        <v>0</v>
      </c>
      <c r="E851" s="99">
        <f t="shared" si="54"/>
        <v>0</v>
      </c>
      <c r="F851" s="100" t="e">
        <f>VLOOKUP(A851,'RAW MATERIALS'!$B$4:$I$206,2,FALSE)</f>
        <v>#N/A</v>
      </c>
      <c r="G851" s="100" t="e">
        <f t="shared" si="55"/>
        <v>#N/A</v>
      </c>
      <c r="H851" s="101" t="e">
        <f>'RAW MATERIALS'!#REF!</f>
        <v>#REF!</v>
      </c>
      <c r="I851" s="101" t="e">
        <f t="shared" si="56"/>
        <v>#N/A</v>
      </c>
      <c r="J851" s="137" t="e">
        <f>VLOOKUP(A851,'RAW MATERIALS'!$B$4:$I$206,3,FALSE)*B851</f>
        <v>#N/A</v>
      </c>
    </row>
    <row r="852" spans="1:10" hidden="1">
      <c r="A852" s="97">
        <f>'RAW MATERIALS'!B594</f>
        <v>0</v>
      </c>
      <c r="B852" s="98" t="e">
        <f t="shared" si="53"/>
        <v>#N/A</v>
      </c>
      <c r="C852" s="99">
        <f>SUMPRODUCT(('Materials bought'!$A$4:$A$4121='Buy list'!A852)*('Materials bought'!$B$4:$B$4121))-SUMPRODUCT(('Materials used'!$A$4:$A$4296='Buy list'!A852)*('Materials used'!$B$4:$B$4296))</f>
        <v>0</v>
      </c>
      <c r="D852" s="99">
        <f>SUMPRODUCT((Orders!$A$4:$A$3960='Buy list'!$A852)*(Orders!$D$4:$D$3960))</f>
        <v>0</v>
      </c>
      <c r="E852" s="99">
        <f t="shared" si="54"/>
        <v>0</v>
      </c>
      <c r="F852" s="100" t="e">
        <f>VLOOKUP(A852,'RAW MATERIALS'!$B$4:$I$206,2,FALSE)</f>
        <v>#N/A</v>
      </c>
      <c r="G852" s="100" t="e">
        <f t="shared" si="55"/>
        <v>#N/A</v>
      </c>
      <c r="H852" s="101" t="e">
        <f>'RAW MATERIALS'!#REF!</f>
        <v>#REF!</v>
      </c>
      <c r="I852" s="101" t="e">
        <f t="shared" si="56"/>
        <v>#N/A</v>
      </c>
      <c r="J852" s="137" t="e">
        <f>VLOOKUP(A852,'RAW MATERIALS'!$B$4:$I$206,3,FALSE)*B852</f>
        <v>#N/A</v>
      </c>
    </row>
    <row r="853" spans="1:10" hidden="1">
      <c r="A853" s="97">
        <f>'RAW MATERIALS'!B595</f>
        <v>0</v>
      </c>
      <c r="B853" s="98" t="e">
        <f t="shared" si="53"/>
        <v>#N/A</v>
      </c>
      <c r="C853" s="99">
        <f>SUMPRODUCT(('Materials bought'!$A$4:$A$4121='Buy list'!A853)*('Materials bought'!$B$4:$B$4121))-SUMPRODUCT(('Materials used'!$A$4:$A$4296='Buy list'!A853)*('Materials used'!$B$4:$B$4296))</f>
        <v>0</v>
      </c>
      <c r="D853" s="99">
        <f>SUMPRODUCT((Orders!$A$4:$A$3960='Buy list'!$A853)*(Orders!$D$4:$D$3960))</f>
        <v>0</v>
      </c>
      <c r="E853" s="99">
        <f t="shared" si="54"/>
        <v>0</v>
      </c>
      <c r="F853" s="100" t="e">
        <f>VLOOKUP(A853,'RAW MATERIALS'!$B$4:$I$206,2,FALSE)</f>
        <v>#N/A</v>
      </c>
      <c r="G853" s="100" t="e">
        <f t="shared" si="55"/>
        <v>#N/A</v>
      </c>
      <c r="H853" s="101" t="e">
        <f>'RAW MATERIALS'!#REF!</f>
        <v>#REF!</v>
      </c>
      <c r="I853" s="101" t="e">
        <f t="shared" si="56"/>
        <v>#N/A</v>
      </c>
      <c r="J853" s="137" t="e">
        <f>VLOOKUP(A853,'RAW MATERIALS'!$B$4:$I$206,3,FALSE)*B853</f>
        <v>#N/A</v>
      </c>
    </row>
    <row r="854" spans="1:10" hidden="1">
      <c r="A854" s="97">
        <f>'RAW MATERIALS'!B596</f>
        <v>0</v>
      </c>
      <c r="B854" s="98" t="e">
        <f t="shared" si="53"/>
        <v>#N/A</v>
      </c>
      <c r="C854" s="99">
        <f>SUMPRODUCT(('Materials bought'!$A$4:$A$4121='Buy list'!A854)*('Materials bought'!$B$4:$B$4121))-SUMPRODUCT(('Materials used'!$A$4:$A$4296='Buy list'!A854)*('Materials used'!$B$4:$B$4296))</f>
        <v>0</v>
      </c>
      <c r="D854" s="99">
        <f>SUMPRODUCT((Orders!$A$4:$A$3960='Buy list'!$A854)*(Orders!$D$4:$D$3960))</f>
        <v>0</v>
      </c>
      <c r="E854" s="99">
        <f t="shared" si="54"/>
        <v>0</v>
      </c>
      <c r="F854" s="100" t="e">
        <f>VLOOKUP(A854,'RAW MATERIALS'!$B$4:$I$206,2,FALSE)</f>
        <v>#N/A</v>
      </c>
      <c r="G854" s="100" t="e">
        <f t="shared" si="55"/>
        <v>#N/A</v>
      </c>
      <c r="H854" s="101" t="e">
        <f>'RAW MATERIALS'!#REF!</f>
        <v>#REF!</v>
      </c>
      <c r="I854" s="101" t="e">
        <f t="shared" si="56"/>
        <v>#N/A</v>
      </c>
      <c r="J854" s="137" t="e">
        <f>VLOOKUP(A854,'RAW MATERIALS'!$B$4:$I$206,3,FALSE)*B854</f>
        <v>#N/A</v>
      </c>
    </row>
    <row r="855" spans="1:10" hidden="1">
      <c r="A855" s="97">
        <f>'RAW MATERIALS'!B597</f>
        <v>0</v>
      </c>
      <c r="B855" s="98" t="e">
        <f t="shared" si="53"/>
        <v>#N/A</v>
      </c>
      <c r="C855" s="99">
        <f>SUMPRODUCT(('Materials bought'!$A$4:$A$4121='Buy list'!A855)*('Materials bought'!$B$4:$B$4121))-SUMPRODUCT(('Materials used'!$A$4:$A$4296='Buy list'!A855)*('Materials used'!$B$4:$B$4296))</f>
        <v>0</v>
      </c>
      <c r="D855" s="99">
        <f>SUMPRODUCT((Orders!$A$4:$A$3960='Buy list'!$A855)*(Orders!$D$4:$D$3960))</f>
        <v>0</v>
      </c>
      <c r="E855" s="99">
        <f t="shared" si="54"/>
        <v>0</v>
      </c>
      <c r="F855" s="100" t="e">
        <f>VLOOKUP(A855,'RAW MATERIALS'!$B$4:$I$206,2,FALSE)</f>
        <v>#N/A</v>
      </c>
      <c r="G855" s="100" t="e">
        <f t="shared" si="55"/>
        <v>#N/A</v>
      </c>
      <c r="H855" s="101" t="e">
        <f>'RAW MATERIALS'!#REF!</f>
        <v>#REF!</v>
      </c>
      <c r="I855" s="101" t="e">
        <f t="shared" si="56"/>
        <v>#N/A</v>
      </c>
      <c r="J855" s="137" t="e">
        <f>VLOOKUP(A855,'RAW MATERIALS'!$B$4:$I$206,3,FALSE)*B855</f>
        <v>#N/A</v>
      </c>
    </row>
    <row r="856" spans="1:10" hidden="1">
      <c r="A856" s="97">
        <f>'RAW MATERIALS'!B598</f>
        <v>0</v>
      </c>
      <c r="B856" s="98" t="e">
        <f t="shared" si="53"/>
        <v>#N/A</v>
      </c>
      <c r="C856" s="99">
        <f>SUMPRODUCT(('Materials bought'!$A$4:$A$4121='Buy list'!A856)*('Materials bought'!$B$4:$B$4121))-SUMPRODUCT(('Materials used'!$A$4:$A$4296='Buy list'!A856)*('Materials used'!$B$4:$B$4296))</f>
        <v>0</v>
      </c>
      <c r="D856" s="99">
        <f>SUMPRODUCT((Orders!$A$4:$A$3960='Buy list'!$A856)*(Orders!$D$4:$D$3960))</f>
        <v>0</v>
      </c>
      <c r="E856" s="99">
        <f t="shared" si="54"/>
        <v>0</v>
      </c>
      <c r="F856" s="100" t="e">
        <f>VLOOKUP(A856,'RAW MATERIALS'!$B$4:$I$206,2,FALSE)</f>
        <v>#N/A</v>
      </c>
      <c r="G856" s="100" t="e">
        <f t="shared" si="55"/>
        <v>#N/A</v>
      </c>
      <c r="H856" s="101" t="e">
        <f>'RAW MATERIALS'!#REF!</f>
        <v>#REF!</v>
      </c>
      <c r="I856" s="101" t="e">
        <f t="shared" si="56"/>
        <v>#N/A</v>
      </c>
      <c r="J856" s="137" t="e">
        <f>VLOOKUP(A856,'RAW MATERIALS'!$B$4:$I$206,3,FALSE)*B856</f>
        <v>#N/A</v>
      </c>
    </row>
    <row r="857" spans="1:10" hidden="1">
      <c r="A857" s="97">
        <f>'RAW MATERIALS'!B599</f>
        <v>0</v>
      </c>
      <c r="B857" s="98" t="e">
        <f t="shared" si="53"/>
        <v>#N/A</v>
      </c>
      <c r="C857" s="99">
        <f>SUMPRODUCT(('Materials bought'!$A$4:$A$4121='Buy list'!A857)*('Materials bought'!$B$4:$B$4121))-SUMPRODUCT(('Materials used'!$A$4:$A$4296='Buy list'!A857)*('Materials used'!$B$4:$B$4296))</f>
        <v>0</v>
      </c>
      <c r="D857" s="99">
        <f>SUMPRODUCT((Orders!$A$4:$A$3960='Buy list'!$A857)*(Orders!$D$4:$D$3960))</f>
        <v>0</v>
      </c>
      <c r="E857" s="99">
        <f t="shared" si="54"/>
        <v>0</v>
      </c>
      <c r="F857" s="100" t="e">
        <f>VLOOKUP(A857,'RAW MATERIALS'!$B$4:$I$206,2,FALSE)</f>
        <v>#N/A</v>
      </c>
      <c r="G857" s="100" t="e">
        <f t="shared" si="55"/>
        <v>#N/A</v>
      </c>
      <c r="H857" s="101" t="e">
        <f>'RAW MATERIALS'!#REF!</f>
        <v>#REF!</v>
      </c>
      <c r="I857" s="101" t="e">
        <f t="shared" si="56"/>
        <v>#N/A</v>
      </c>
      <c r="J857" s="137" t="e">
        <f>VLOOKUP(A857,'RAW MATERIALS'!$B$4:$I$206,3,FALSE)*B857</f>
        <v>#N/A</v>
      </c>
    </row>
    <row r="858" spans="1:10" hidden="1">
      <c r="A858" s="97">
        <f>'RAW MATERIALS'!B600</f>
        <v>0</v>
      </c>
      <c r="B858" s="98" t="e">
        <f t="shared" si="53"/>
        <v>#N/A</v>
      </c>
      <c r="C858" s="99">
        <f>SUMPRODUCT(('Materials bought'!$A$4:$A$4121='Buy list'!A858)*('Materials bought'!$B$4:$B$4121))-SUMPRODUCT(('Materials used'!$A$4:$A$4296='Buy list'!A858)*('Materials used'!$B$4:$B$4296))</f>
        <v>0</v>
      </c>
      <c r="D858" s="99">
        <f>SUMPRODUCT((Orders!$A$4:$A$3960='Buy list'!$A858)*(Orders!$D$4:$D$3960))</f>
        <v>0</v>
      </c>
      <c r="E858" s="99">
        <f t="shared" si="54"/>
        <v>0</v>
      </c>
      <c r="F858" s="100" t="e">
        <f>VLOOKUP(A858,'RAW MATERIALS'!$B$4:$I$206,2,FALSE)</f>
        <v>#N/A</v>
      </c>
      <c r="G858" s="100" t="e">
        <f t="shared" si="55"/>
        <v>#N/A</v>
      </c>
      <c r="H858" s="101" t="e">
        <f>'RAW MATERIALS'!#REF!</f>
        <v>#REF!</v>
      </c>
      <c r="I858" s="101" t="e">
        <f t="shared" si="56"/>
        <v>#N/A</v>
      </c>
      <c r="J858" s="137" t="e">
        <f>VLOOKUP(A858,'RAW MATERIALS'!$B$4:$I$206,3,FALSE)*B858</f>
        <v>#N/A</v>
      </c>
    </row>
    <row r="859" spans="1:10" hidden="1">
      <c r="A859" s="97">
        <f>'RAW MATERIALS'!B601</f>
        <v>0</v>
      </c>
      <c r="B859" s="98" t="e">
        <f t="shared" si="53"/>
        <v>#N/A</v>
      </c>
      <c r="C859" s="99">
        <f>SUMPRODUCT(('Materials bought'!$A$4:$A$4121='Buy list'!A859)*('Materials bought'!$B$4:$B$4121))-SUMPRODUCT(('Materials used'!$A$4:$A$4296='Buy list'!A859)*('Materials used'!$B$4:$B$4296))</f>
        <v>0</v>
      </c>
      <c r="D859" s="99">
        <f>SUMPRODUCT((Orders!$A$4:$A$3960='Buy list'!$A859)*(Orders!$D$4:$D$3960))</f>
        <v>0</v>
      </c>
      <c r="E859" s="99">
        <f t="shared" si="54"/>
        <v>0</v>
      </c>
      <c r="F859" s="100" t="e">
        <f>VLOOKUP(A859,'RAW MATERIALS'!$B$4:$I$206,2,FALSE)</f>
        <v>#N/A</v>
      </c>
      <c r="G859" s="100" t="e">
        <f t="shared" si="55"/>
        <v>#N/A</v>
      </c>
      <c r="H859" s="101" t="e">
        <f>'RAW MATERIALS'!#REF!</f>
        <v>#REF!</v>
      </c>
      <c r="I859" s="101" t="e">
        <f t="shared" si="56"/>
        <v>#N/A</v>
      </c>
      <c r="J859" s="137" t="e">
        <f>VLOOKUP(A859,'RAW MATERIALS'!$B$4:$I$206,3,FALSE)*B859</f>
        <v>#N/A</v>
      </c>
    </row>
    <row r="860" spans="1:10" hidden="1">
      <c r="A860" s="97">
        <f>'RAW MATERIALS'!B602</f>
        <v>0</v>
      </c>
      <c r="B860" s="98" t="e">
        <f t="shared" si="53"/>
        <v>#N/A</v>
      </c>
      <c r="C860" s="99">
        <f>SUMPRODUCT(('Materials bought'!$A$4:$A$4121='Buy list'!A860)*('Materials bought'!$B$4:$B$4121))-SUMPRODUCT(('Materials used'!$A$4:$A$4296='Buy list'!A860)*('Materials used'!$B$4:$B$4296))</f>
        <v>0</v>
      </c>
      <c r="D860" s="99">
        <f>SUMPRODUCT((Orders!$A$4:$A$3960='Buy list'!$A860)*(Orders!$D$4:$D$3960))</f>
        <v>0</v>
      </c>
      <c r="E860" s="99">
        <f t="shared" si="54"/>
        <v>0</v>
      </c>
      <c r="F860" s="100" t="e">
        <f>VLOOKUP(A860,'RAW MATERIALS'!$B$4:$I$206,2,FALSE)</f>
        <v>#N/A</v>
      </c>
      <c r="G860" s="100" t="e">
        <f t="shared" si="55"/>
        <v>#N/A</v>
      </c>
      <c r="H860" s="101" t="e">
        <f>'RAW MATERIALS'!#REF!</f>
        <v>#REF!</v>
      </c>
      <c r="I860" s="101" t="e">
        <f t="shared" si="56"/>
        <v>#N/A</v>
      </c>
      <c r="J860" s="137" t="e">
        <f>VLOOKUP(A860,'RAW MATERIALS'!$B$4:$I$206,3,FALSE)*B860</f>
        <v>#N/A</v>
      </c>
    </row>
    <row r="861" spans="1:10" hidden="1">
      <c r="A861" s="97">
        <f>'RAW MATERIALS'!B603</f>
        <v>0</v>
      </c>
      <c r="B861" s="98" t="e">
        <f t="shared" si="53"/>
        <v>#N/A</v>
      </c>
      <c r="C861" s="99">
        <f>SUMPRODUCT(('Materials bought'!$A$4:$A$4121='Buy list'!A861)*('Materials bought'!$B$4:$B$4121))-SUMPRODUCT(('Materials used'!$A$4:$A$4296='Buy list'!A861)*('Materials used'!$B$4:$B$4296))</f>
        <v>0</v>
      </c>
      <c r="D861" s="99">
        <f>SUMPRODUCT((Orders!$A$4:$A$3960='Buy list'!$A861)*(Orders!$D$4:$D$3960))</f>
        <v>0</v>
      </c>
      <c r="E861" s="99">
        <f t="shared" si="54"/>
        <v>0</v>
      </c>
      <c r="F861" s="100" t="e">
        <f>VLOOKUP(A861,'RAW MATERIALS'!$B$4:$I$206,2,FALSE)</f>
        <v>#N/A</v>
      </c>
      <c r="G861" s="100" t="e">
        <f t="shared" si="55"/>
        <v>#N/A</v>
      </c>
      <c r="H861" s="101" t="e">
        <f>'RAW MATERIALS'!#REF!</f>
        <v>#REF!</v>
      </c>
      <c r="I861" s="101" t="e">
        <f t="shared" si="56"/>
        <v>#N/A</v>
      </c>
      <c r="J861" s="137" t="e">
        <f>VLOOKUP(A861,'RAW MATERIALS'!$B$4:$I$206,3,FALSE)*B861</f>
        <v>#N/A</v>
      </c>
    </row>
    <row r="862" spans="1:10" hidden="1">
      <c r="A862" s="97">
        <f>'RAW MATERIALS'!B604</f>
        <v>0</v>
      </c>
      <c r="B862" s="98" t="e">
        <f t="shared" si="53"/>
        <v>#N/A</v>
      </c>
      <c r="C862" s="99">
        <f>SUMPRODUCT(('Materials bought'!$A$4:$A$4121='Buy list'!A862)*('Materials bought'!$B$4:$B$4121))-SUMPRODUCT(('Materials used'!$A$4:$A$4296='Buy list'!A862)*('Materials used'!$B$4:$B$4296))</f>
        <v>0</v>
      </c>
      <c r="D862" s="99">
        <f>SUMPRODUCT((Orders!$A$4:$A$3960='Buy list'!$A862)*(Orders!$D$4:$D$3960))</f>
        <v>0</v>
      </c>
      <c r="E862" s="99">
        <f t="shared" si="54"/>
        <v>0</v>
      </c>
      <c r="F862" s="100" t="e">
        <f>VLOOKUP(A862,'RAW MATERIALS'!$B$4:$I$206,2,FALSE)</f>
        <v>#N/A</v>
      </c>
      <c r="G862" s="100" t="e">
        <f t="shared" si="55"/>
        <v>#N/A</v>
      </c>
      <c r="H862" s="101" t="e">
        <f>'RAW MATERIALS'!#REF!</f>
        <v>#REF!</v>
      </c>
      <c r="I862" s="101" t="e">
        <f t="shared" si="56"/>
        <v>#N/A</v>
      </c>
      <c r="J862" s="137" t="e">
        <f>VLOOKUP(A862,'RAW MATERIALS'!$B$4:$I$206,3,FALSE)*B862</f>
        <v>#N/A</v>
      </c>
    </row>
    <row r="863" spans="1:10" hidden="1">
      <c r="A863" s="97">
        <f>'RAW MATERIALS'!B605</f>
        <v>0</v>
      </c>
      <c r="B863" s="98" t="e">
        <f t="shared" si="53"/>
        <v>#N/A</v>
      </c>
      <c r="C863" s="99">
        <f>SUMPRODUCT(('Materials bought'!$A$4:$A$4121='Buy list'!A863)*('Materials bought'!$B$4:$B$4121))-SUMPRODUCT(('Materials used'!$A$4:$A$4296='Buy list'!A863)*('Materials used'!$B$4:$B$4296))</f>
        <v>0</v>
      </c>
      <c r="D863" s="99">
        <f>SUMPRODUCT((Orders!$A$4:$A$3960='Buy list'!$A863)*(Orders!$D$4:$D$3960))</f>
        <v>0</v>
      </c>
      <c r="E863" s="99">
        <f t="shared" si="54"/>
        <v>0</v>
      </c>
      <c r="F863" s="100" t="e">
        <f>VLOOKUP(A863,'RAW MATERIALS'!$B$4:$I$206,2,FALSE)</f>
        <v>#N/A</v>
      </c>
      <c r="G863" s="100" t="e">
        <f t="shared" si="55"/>
        <v>#N/A</v>
      </c>
      <c r="H863" s="101" t="e">
        <f>'RAW MATERIALS'!#REF!</f>
        <v>#REF!</v>
      </c>
      <c r="I863" s="101" t="e">
        <f t="shared" si="56"/>
        <v>#N/A</v>
      </c>
      <c r="J863" s="137" t="e">
        <f>VLOOKUP(A863,'RAW MATERIALS'!$B$4:$I$206,3,FALSE)*B863</f>
        <v>#N/A</v>
      </c>
    </row>
    <row r="864" spans="1:10" hidden="1">
      <c r="A864" s="97">
        <f>'RAW MATERIALS'!B606</f>
        <v>0</v>
      </c>
      <c r="B864" s="98" t="e">
        <f t="shared" si="53"/>
        <v>#N/A</v>
      </c>
      <c r="C864" s="99">
        <f>SUMPRODUCT(('Materials bought'!$A$4:$A$4121='Buy list'!A864)*('Materials bought'!$B$4:$B$4121))-SUMPRODUCT(('Materials used'!$A$4:$A$4296='Buy list'!A864)*('Materials used'!$B$4:$B$4296))</f>
        <v>0</v>
      </c>
      <c r="D864" s="99">
        <f>SUMPRODUCT((Orders!$A$4:$A$3960='Buy list'!$A864)*(Orders!$D$4:$D$3960))</f>
        <v>0</v>
      </c>
      <c r="E864" s="99">
        <f t="shared" si="54"/>
        <v>0</v>
      </c>
      <c r="F864" s="100" t="e">
        <f>VLOOKUP(A864,'RAW MATERIALS'!$B$4:$I$206,2,FALSE)</f>
        <v>#N/A</v>
      </c>
      <c r="G864" s="100" t="e">
        <f t="shared" si="55"/>
        <v>#N/A</v>
      </c>
      <c r="H864" s="101" t="e">
        <f>'RAW MATERIALS'!#REF!</f>
        <v>#REF!</v>
      </c>
      <c r="I864" s="101" t="e">
        <f t="shared" si="56"/>
        <v>#N/A</v>
      </c>
      <c r="J864" s="137" t="e">
        <f>VLOOKUP(A864,'RAW MATERIALS'!$B$4:$I$206,3,FALSE)*B864</f>
        <v>#N/A</v>
      </c>
    </row>
    <row r="865" spans="1:10" hidden="1">
      <c r="A865" s="97">
        <f>'RAW MATERIALS'!B607</f>
        <v>0</v>
      </c>
      <c r="B865" s="98" t="e">
        <f t="shared" si="53"/>
        <v>#N/A</v>
      </c>
      <c r="C865" s="99">
        <f>SUMPRODUCT(('Materials bought'!$A$4:$A$4121='Buy list'!A865)*('Materials bought'!$B$4:$B$4121))-SUMPRODUCT(('Materials used'!$A$4:$A$4296='Buy list'!A865)*('Materials used'!$B$4:$B$4296))</f>
        <v>0</v>
      </c>
      <c r="D865" s="99">
        <f>SUMPRODUCT((Orders!$A$4:$A$3960='Buy list'!$A865)*(Orders!$D$4:$D$3960))</f>
        <v>0</v>
      </c>
      <c r="E865" s="99">
        <f t="shared" si="54"/>
        <v>0</v>
      </c>
      <c r="F865" s="100" t="e">
        <f>VLOOKUP(A865,'RAW MATERIALS'!$B$4:$I$206,2,FALSE)</f>
        <v>#N/A</v>
      </c>
      <c r="G865" s="100" t="e">
        <f t="shared" si="55"/>
        <v>#N/A</v>
      </c>
      <c r="H865" s="101" t="e">
        <f>'RAW MATERIALS'!#REF!</f>
        <v>#REF!</v>
      </c>
      <c r="I865" s="101" t="e">
        <f t="shared" si="56"/>
        <v>#N/A</v>
      </c>
      <c r="J865" s="137" t="e">
        <f>VLOOKUP(A865,'RAW MATERIALS'!$B$4:$I$206,3,FALSE)*B865</f>
        <v>#N/A</v>
      </c>
    </row>
    <row r="866" spans="1:10" hidden="1">
      <c r="A866" s="97">
        <f>'RAW MATERIALS'!B608</f>
        <v>0</v>
      </c>
      <c r="B866" s="98" t="e">
        <f t="shared" si="53"/>
        <v>#N/A</v>
      </c>
      <c r="C866" s="99">
        <f>SUMPRODUCT(('Materials bought'!$A$4:$A$4121='Buy list'!A866)*('Materials bought'!$B$4:$B$4121))-SUMPRODUCT(('Materials used'!$A$4:$A$4296='Buy list'!A866)*('Materials used'!$B$4:$B$4296))</f>
        <v>0</v>
      </c>
      <c r="D866" s="99">
        <f>SUMPRODUCT((Orders!$A$4:$A$3960='Buy list'!$A866)*(Orders!$D$4:$D$3960))</f>
        <v>0</v>
      </c>
      <c r="E866" s="99">
        <f t="shared" si="54"/>
        <v>0</v>
      </c>
      <c r="F866" s="100" t="e">
        <f>VLOOKUP(A866,'RAW MATERIALS'!$B$4:$I$206,2,FALSE)</f>
        <v>#N/A</v>
      </c>
      <c r="G866" s="100" t="e">
        <f t="shared" si="55"/>
        <v>#N/A</v>
      </c>
      <c r="H866" s="101" t="e">
        <f>'RAW MATERIALS'!#REF!</f>
        <v>#REF!</v>
      </c>
      <c r="I866" s="101" t="e">
        <f t="shared" si="56"/>
        <v>#N/A</v>
      </c>
      <c r="J866" s="137" t="e">
        <f>VLOOKUP(A866,'RAW MATERIALS'!$B$4:$I$206,3,FALSE)*B866</f>
        <v>#N/A</v>
      </c>
    </row>
    <row r="867" spans="1:10" hidden="1">
      <c r="A867" s="97">
        <f>'RAW MATERIALS'!B609</f>
        <v>0</v>
      </c>
      <c r="B867" s="98" t="e">
        <f t="shared" si="53"/>
        <v>#N/A</v>
      </c>
      <c r="C867" s="99">
        <f>SUMPRODUCT(('Materials bought'!$A$4:$A$4121='Buy list'!A867)*('Materials bought'!$B$4:$B$4121))-SUMPRODUCT(('Materials used'!$A$4:$A$4296='Buy list'!A867)*('Materials used'!$B$4:$B$4296))</f>
        <v>0</v>
      </c>
      <c r="D867" s="99">
        <f>SUMPRODUCT((Orders!$A$4:$A$3960='Buy list'!$A867)*(Orders!$D$4:$D$3960))</f>
        <v>0</v>
      </c>
      <c r="E867" s="99">
        <f t="shared" si="54"/>
        <v>0</v>
      </c>
      <c r="F867" s="100" t="e">
        <f>VLOOKUP(A867,'RAW MATERIALS'!$B$4:$I$206,2,FALSE)</f>
        <v>#N/A</v>
      </c>
      <c r="G867" s="100" t="e">
        <f t="shared" si="55"/>
        <v>#N/A</v>
      </c>
      <c r="H867" s="101" t="e">
        <f>'RAW MATERIALS'!#REF!</f>
        <v>#REF!</v>
      </c>
      <c r="I867" s="101" t="e">
        <f t="shared" si="56"/>
        <v>#N/A</v>
      </c>
      <c r="J867" s="137" t="e">
        <f>VLOOKUP(A867,'RAW MATERIALS'!$B$4:$I$206,3,FALSE)*B867</f>
        <v>#N/A</v>
      </c>
    </row>
    <row r="868" spans="1:10" hidden="1">
      <c r="A868" s="97">
        <f>'RAW MATERIALS'!B610</f>
        <v>0</v>
      </c>
      <c r="B868" s="98" t="e">
        <f t="shared" si="53"/>
        <v>#N/A</v>
      </c>
      <c r="C868" s="99">
        <f>SUMPRODUCT(('Materials bought'!$A$4:$A$4121='Buy list'!A868)*('Materials bought'!$B$4:$B$4121))-SUMPRODUCT(('Materials used'!$A$4:$A$4296='Buy list'!A868)*('Materials used'!$B$4:$B$4296))</f>
        <v>0</v>
      </c>
      <c r="D868" s="99">
        <f>SUMPRODUCT((Orders!$A$4:$A$3960='Buy list'!$A868)*(Orders!$D$4:$D$3960))</f>
        <v>0</v>
      </c>
      <c r="E868" s="99">
        <f t="shared" si="54"/>
        <v>0</v>
      </c>
      <c r="F868" s="100" t="e">
        <f>VLOOKUP(A868,'RAW MATERIALS'!$B$4:$I$206,2,FALSE)</f>
        <v>#N/A</v>
      </c>
      <c r="G868" s="100" t="e">
        <f t="shared" si="55"/>
        <v>#N/A</v>
      </c>
      <c r="H868" s="101" t="e">
        <f>'RAW MATERIALS'!#REF!</f>
        <v>#REF!</v>
      </c>
      <c r="I868" s="101" t="e">
        <f t="shared" si="56"/>
        <v>#N/A</v>
      </c>
      <c r="J868" s="137" t="e">
        <f>VLOOKUP(A868,'RAW MATERIALS'!$B$4:$I$206,3,FALSE)*B868</f>
        <v>#N/A</v>
      </c>
    </row>
    <row r="869" spans="1:10" hidden="1">
      <c r="A869" s="97">
        <f>'RAW MATERIALS'!B611</f>
        <v>0</v>
      </c>
      <c r="B869" s="98" t="e">
        <f t="shared" si="53"/>
        <v>#N/A</v>
      </c>
      <c r="C869" s="99">
        <f>SUMPRODUCT(('Materials bought'!$A$4:$A$4121='Buy list'!A869)*('Materials bought'!$B$4:$B$4121))-SUMPRODUCT(('Materials used'!$A$4:$A$4296='Buy list'!A869)*('Materials used'!$B$4:$B$4296))</f>
        <v>0</v>
      </c>
      <c r="D869" s="99">
        <f>SUMPRODUCT((Orders!$A$4:$A$3960='Buy list'!$A869)*(Orders!$D$4:$D$3960))</f>
        <v>0</v>
      </c>
      <c r="E869" s="99">
        <f t="shared" si="54"/>
        <v>0</v>
      </c>
      <c r="F869" s="100" t="e">
        <f>VLOOKUP(A869,'RAW MATERIALS'!$B$4:$I$206,2,FALSE)</f>
        <v>#N/A</v>
      </c>
      <c r="G869" s="100" t="e">
        <f t="shared" si="55"/>
        <v>#N/A</v>
      </c>
      <c r="H869" s="101" t="e">
        <f>'RAW MATERIALS'!#REF!</f>
        <v>#REF!</v>
      </c>
      <c r="I869" s="101" t="e">
        <f t="shared" si="56"/>
        <v>#N/A</v>
      </c>
      <c r="J869" s="137" t="e">
        <f>VLOOKUP(A869,'RAW MATERIALS'!$B$4:$I$206,3,FALSE)*B869</f>
        <v>#N/A</v>
      </c>
    </row>
    <row r="870" spans="1:10" hidden="1">
      <c r="A870" s="97">
        <f>'RAW MATERIALS'!B612</f>
        <v>0</v>
      </c>
      <c r="B870" s="98" t="e">
        <f t="shared" si="53"/>
        <v>#N/A</v>
      </c>
      <c r="C870" s="99">
        <f>SUMPRODUCT(('Materials bought'!$A$4:$A$4121='Buy list'!A870)*('Materials bought'!$B$4:$B$4121))-SUMPRODUCT(('Materials used'!$A$4:$A$4296='Buy list'!A870)*('Materials used'!$B$4:$B$4296))</f>
        <v>0</v>
      </c>
      <c r="D870" s="99">
        <f>SUMPRODUCT((Orders!$A$4:$A$3960='Buy list'!$A870)*(Orders!$D$4:$D$3960))</f>
        <v>0</v>
      </c>
      <c r="E870" s="99">
        <f t="shared" si="54"/>
        <v>0</v>
      </c>
      <c r="F870" s="100" t="e">
        <f>VLOOKUP(A870,'RAW MATERIALS'!$B$4:$I$206,2,FALSE)</f>
        <v>#N/A</v>
      </c>
      <c r="G870" s="100" t="e">
        <f t="shared" si="55"/>
        <v>#N/A</v>
      </c>
      <c r="H870" s="101" t="e">
        <f>'RAW MATERIALS'!#REF!</f>
        <v>#REF!</v>
      </c>
      <c r="I870" s="101" t="e">
        <f t="shared" si="56"/>
        <v>#N/A</v>
      </c>
      <c r="J870" s="137" t="e">
        <f>VLOOKUP(A870,'RAW MATERIALS'!$B$4:$I$206,3,FALSE)*B870</f>
        <v>#N/A</v>
      </c>
    </row>
    <row r="871" spans="1:10" hidden="1">
      <c r="A871" s="97">
        <f>'RAW MATERIALS'!B613</f>
        <v>0</v>
      </c>
      <c r="B871" s="98" t="e">
        <f t="shared" si="53"/>
        <v>#N/A</v>
      </c>
      <c r="C871" s="99">
        <f>SUMPRODUCT(('Materials bought'!$A$4:$A$4121='Buy list'!A871)*('Materials bought'!$B$4:$B$4121))-SUMPRODUCT(('Materials used'!$A$4:$A$4296='Buy list'!A871)*('Materials used'!$B$4:$B$4296))</f>
        <v>0</v>
      </c>
      <c r="D871" s="99">
        <f>SUMPRODUCT((Orders!$A$4:$A$3960='Buy list'!$A871)*(Orders!$D$4:$D$3960))</f>
        <v>0</v>
      </c>
      <c r="E871" s="99">
        <f t="shared" si="54"/>
        <v>0</v>
      </c>
      <c r="F871" s="100" t="e">
        <f>VLOOKUP(A871,'RAW MATERIALS'!$B$4:$I$206,2,FALSE)</f>
        <v>#N/A</v>
      </c>
      <c r="G871" s="100" t="e">
        <f t="shared" si="55"/>
        <v>#N/A</v>
      </c>
      <c r="H871" s="101" t="e">
        <f>'RAW MATERIALS'!#REF!</f>
        <v>#REF!</v>
      </c>
      <c r="I871" s="101" t="e">
        <f t="shared" si="56"/>
        <v>#N/A</v>
      </c>
      <c r="J871" s="137" t="e">
        <f>VLOOKUP(A871,'RAW MATERIALS'!$B$4:$I$206,3,FALSE)*B871</f>
        <v>#N/A</v>
      </c>
    </row>
    <row r="872" spans="1:10" hidden="1">
      <c r="A872" s="97">
        <f>'RAW MATERIALS'!B614</f>
        <v>0</v>
      </c>
      <c r="B872" s="98" t="e">
        <f t="shared" si="53"/>
        <v>#N/A</v>
      </c>
      <c r="C872" s="99">
        <f>SUMPRODUCT(('Materials bought'!$A$4:$A$4121='Buy list'!A872)*('Materials bought'!$B$4:$B$4121))-SUMPRODUCT(('Materials used'!$A$4:$A$4296='Buy list'!A872)*('Materials used'!$B$4:$B$4296))</f>
        <v>0</v>
      </c>
      <c r="D872" s="99">
        <f>SUMPRODUCT((Orders!$A$4:$A$3960='Buy list'!$A872)*(Orders!$D$4:$D$3960))</f>
        <v>0</v>
      </c>
      <c r="E872" s="99">
        <f t="shared" si="54"/>
        <v>0</v>
      </c>
      <c r="F872" s="100" t="e">
        <f>VLOOKUP(A872,'RAW MATERIALS'!$B$4:$I$206,2,FALSE)</f>
        <v>#N/A</v>
      </c>
      <c r="G872" s="100" t="e">
        <f t="shared" si="55"/>
        <v>#N/A</v>
      </c>
      <c r="H872" s="101" t="e">
        <f>'RAW MATERIALS'!#REF!</f>
        <v>#REF!</v>
      </c>
      <c r="I872" s="101" t="e">
        <f t="shared" si="56"/>
        <v>#N/A</v>
      </c>
      <c r="J872" s="137" t="e">
        <f>VLOOKUP(A872,'RAW MATERIALS'!$B$4:$I$206,3,FALSE)*B872</f>
        <v>#N/A</v>
      </c>
    </row>
    <row r="873" spans="1:10" hidden="1">
      <c r="A873" s="97">
        <f>'RAW MATERIALS'!B615</f>
        <v>0</v>
      </c>
      <c r="B873" s="98" t="e">
        <f t="shared" si="53"/>
        <v>#N/A</v>
      </c>
      <c r="C873" s="99">
        <f>SUMPRODUCT(('Materials bought'!$A$4:$A$4121='Buy list'!A873)*('Materials bought'!$B$4:$B$4121))-SUMPRODUCT(('Materials used'!$A$4:$A$4296='Buy list'!A873)*('Materials used'!$B$4:$B$4296))</f>
        <v>0</v>
      </c>
      <c r="D873" s="99">
        <f>SUMPRODUCT((Orders!$A$4:$A$3960='Buy list'!$A873)*(Orders!$D$4:$D$3960))</f>
        <v>0</v>
      </c>
      <c r="E873" s="99">
        <f t="shared" si="54"/>
        <v>0</v>
      </c>
      <c r="F873" s="100" t="e">
        <f>VLOOKUP(A873,'RAW MATERIALS'!$B$4:$I$206,2,FALSE)</f>
        <v>#N/A</v>
      </c>
      <c r="G873" s="100" t="e">
        <f t="shared" si="55"/>
        <v>#N/A</v>
      </c>
      <c r="H873" s="101" t="e">
        <f>'RAW MATERIALS'!#REF!</f>
        <v>#REF!</v>
      </c>
      <c r="I873" s="101" t="e">
        <f t="shared" si="56"/>
        <v>#N/A</v>
      </c>
      <c r="J873" s="137" t="e">
        <f>VLOOKUP(A873,'RAW MATERIALS'!$B$4:$I$206,3,FALSE)*B873</f>
        <v>#N/A</v>
      </c>
    </row>
    <row r="874" spans="1:10" hidden="1">
      <c r="A874" s="97">
        <f>'RAW MATERIALS'!B616</f>
        <v>0</v>
      </c>
      <c r="B874" s="98" t="e">
        <f t="shared" si="53"/>
        <v>#N/A</v>
      </c>
      <c r="C874" s="99">
        <f>SUMPRODUCT(('Materials bought'!$A$4:$A$4121='Buy list'!A874)*('Materials bought'!$B$4:$B$4121))-SUMPRODUCT(('Materials used'!$A$4:$A$4296='Buy list'!A874)*('Materials used'!$B$4:$B$4296))</f>
        <v>0</v>
      </c>
      <c r="D874" s="99">
        <f>SUMPRODUCT((Orders!$A$4:$A$3960='Buy list'!$A874)*(Orders!$D$4:$D$3960))</f>
        <v>0</v>
      </c>
      <c r="E874" s="99">
        <f t="shared" si="54"/>
        <v>0</v>
      </c>
      <c r="F874" s="100" t="e">
        <f>VLOOKUP(A874,'RAW MATERIALS'!$B$4:$I$206,2,FALSE)</f>
        <v>#N/A</v>
      </c>
      <c r="G874" s="100" t="e">
        <f t="shared" si="55"/>
        <v>#N/A</v>
      </c>
      <c r="H874" s="101" t="e">
        <f>'RAW MATERIALS'!#REF!</f>
        <v>#REF!</v>
      </c>
      <c r="I874" s="101" t="e">
        <f t="shared" si="56"/>
        <v>#N/A</v>
      </c>
      <c r="J874" s="137" t="e">
        <f>VLOOKUP(A874,'RAW MATERIALS'!$B$4:$I$206,3,FALSE)*B874</f>
        <v>#N/A</v>
      </c>
    </row>
    <row r="875" spans="1:10" hidden="1">
      <c r="A875" s="97">
        <f>'RAW MATERIALS'!B617</f>
        <v>0</v>
      </c>
      <c r="B875" s="98" t="e">
        <f t="shared" si="53"/>
        <v>#N/A</v>
      </c>
      <c r="C875" s="99">
        <f>SUMPRODUCT(('Materials bought'!$A$4:$A$4121='Buy list'!A875)*('Materials bought'!$B$4:$B$4121))-SUMPRODUCT(('Materials used'!$A$4:$A$4296='Buy list'!A875)*('Materials used'!$B$4:$B$4296))</f>
        <v>0</v>
      </c>
      <c r="D875" s="99">
        <f>SUMPRODUCT((Orders!$A$4:$A$3960='Buy list'!$A875)*(Orders!$D$4:$D$3960))</f>
        <v>0</v>
      </c>
      <c r="E875" s="99">
        <f t="shared" si="54"/>
        <v>0</v>
      </c>
      <c r="F875" s="100" t="e">
        <f>VLOOKUP(A875,'RAW MATERIALS'!$B$4:$I$206,2,FALSE)</f>
        <v>#N/A</v>
      </c>
      <c r="G875" s="100" t="e">
        <f t="shared" si="55"/>
        <v>#N/A</v>
      </c>
      <c r="H875" s="101" t="e">
        <f>'RAW MATERIALS'!#REF!</f>
        <v>#REF!</v>
      </c>
      <c r="I875" s="101" t="e">
        <f t="shared" si="56"/>
        <v>#N/A</v>
      </c>
      <c r="J875" s="137" t="e">
        <f>VLOOKUP(A875,'RAW MATERIALS'!$B$4:$I$206,3,FALSE)*B875</f>
        <v>#N/A</v>
      </c>
    </row>
    <row r="876" spans="1:10" hidden="1">
      <c r="A876" s="97">
        <f>'RAW MATERIALS'!B618</f>
        <v>0</v>
      </c>
      <c r="B876" s="98" t="e">
        <f t="shared" si="53"/>
        <v>#N/A</v>
      </c>
      <c r="C876" s="99">
        <f>SUMPRODUCT(('Materials bought'!$A$4:$A$4121='Buy list'!A876)*('Materials bought'!$B$4:$B$4121))-SUMPRODUCT(('Materials used'!$A$4:$A$4296='Buy list'!A876)*('Materials used'!$B$4:$B$4296))</f>
        <v>0</v>
      </c>
      <c r="D876" s="99">
        <f>SUMPRODUCT((Orders!$A$4:$A$3960='Buy list'!$A876)*(Orders!$D$4:$D$3960))</f>
        <v>0</v>
      </c>
      <c r="E876" s="99">
        <f t="shared" si="54"/>
        <v>0</v>
      </c>
      <c r="F876" s="100" t="e">
        <f>VLOOKUP(A876,'RAW MATERIALS'!$B$4:$I$206,2,FALSE)</f>
        <v>#N/A</v>
      </c>
      <c r="G876" s="100" t="e">
        <f t="shared" si="55"/>
        <v>#N/A</v>
      </c>
      <c r="H876" s="101" t="e">
        <f>'RAW MATERIALS'!#REF!</f>
        <v>#REF!</v>
      </c>
      <c r="I876" s="101" t="e">
        <f t="shared" si="56"/>
        <v>#N/A</v>
      </c>
      <c r="J876" s="137" t="e">
        <f>VLOOKUP(A876,'RAW MATERIALS'!$B$4:$I$206,3,FALSE)*B876</f>
        <v>#N/A</v>
      </c>
    </row>
    <row r="877" spans="1:10" hidden="1">
      <c r="A877" s="97">
        <f>'RAW MATERIALS'!B619</f>
        <v>0</v>
      </c>
      <c r="B877" s="98" t="e">
        <f t="shared" si="53"/>
        <v>#N/A</v>
      </c>
      <c r="C877" s="99">
        <f>SUMPRODUCT(('Materials bought'!$A$4:$A$4121='Buy list'!A877)*('Materials bought'!$B$4:$B$4121))-SUMPRODUCT(('Materials used'!$A$4:$A$4296='Buy list'!A877)*('Materials used'!$B$4:$B$4296))</f>
        <v>0</v>
      </c>
      <c r="D877" s="99">
        <f>SUMPRODUCT((Orders!$A$4:$A$3960='Buy list'!$A877)*(Orders!$D$4:$D$3960))</f>
        <v>0</v>
      </c>
      <c r="E877" s="99">
        <f t="shared" si="54"/>
        <v>0</v>
      </c>
      <c r="F877" s="100" t="e">
        <f>VLOOKUP(A877,'RAW MATERIALS'!$B$4:$I$206,2,FALSE)</f>
        <v>#N/A</v>
      </c>
      <c r="G877" s="100" t="e">
        <f t="shared" si="55"/>
        <v>#N/A</v>
      </c>
      <c r="H877" s="101" t="e">
        <f>'RAW MATERIALS'!#REF!</f>
        <v>#REF!</v>
      </c>
      <c r="I877" s="101" t="e">
        <f t="shared" si="56"/>
        <v>#N/A</v>
      </c>
      <c r="J877" s="137" t="e">
        <f>VLOOKUP(A877,'RAW MATERIALS'!$B$4:$I$206,3,FALSE)*B877</f>
        <v>#N/A</v>
      </c>
    </row>
    <row r="878" spans="1:10" hidden="1">
      <c r="A878" s="97">
        <f>'RAW MATERIALS'!B620</f>
        <v>0</v>
      </c>
      <c r="B878" s="98" t="e">
        <f t="shared" si="53"/>
        <v>#N/A</v>
      </c>
      <c r="C878" s="99">
        <f>SUMPRODUCT(('Materials bought'!$A$4:$A$4121='Buy list'!A878)*('Materials bought'!$B$4:$B$4121))-SUMPRODUCT(('Materials used'!$A$4:$A$4296='Buy list'!A878)*('Materials used'!$B$4:$B$4296))</f>
        <v>0</v>
      </c>
      <c r="D878" s="99">
        <f>SUMPRODUCT((Orders!$A$4:$A$3960='Buy list'!$A878)*(Orders!$D$4:$D$3960))</f>
        <v>0</v>
      </c>
      <c r="E878" s="99">
        <f t="shared" si="54"/>
        <v>0</v>
      </c>
      <c r="F878" s="100" t="e">
        <f>VLOOKUP(A878,'RAW MATERIALS'!$B$4:$I$206,2,FALSE)</f>
        <v>#N/A</v>
      </c>
      <c r="G878" s="100" t="e">
        <f t="shared" si="55"/>
        <v>#N/A</v>
      </c>
      <c r="H878" s="101" t="e">
        <f>'RAW MATERIALS'!#REF!</f>
        <v>#REF!</v>
      </c>
      <c r="I878" s="101" t="e">
        <f t="shared" si="56"/>
        <v>#N/A</v>
      </c>
      <c r="J878" s="137" t="e">
        <f>VLOOKUP(A878,'RAW MATERIALS'!$B$4:$I$206,3,FALSE)*B878</f>
        <v>#N/A</v>
      </c>
    </row>
    <row r="879" spans="1:10" hidden="1">
      <c r="A879" s="97">
        <f>'RAW MATERIALS'!B621</f>
        <v>0</v>
      </c>
      <c r="B879" s="98" t="e">
        <f t="shared" si="53"/>
        <v>#N/A</v>
      </c>
      <c r="C879" s="99">
        <f>SUMPRODUCT(('Materials bought'!$A$4:$A$4121='Buy list'!A879)*('Materials bought'!$B$4:$B$4121))-SUMPRODUCT(('Materials used'!$A$4:$A$4296='Buy list'!A879)*('Materials used'!$B$4:$B$4296))</f>
        <v>0</v>
      </c>
      <c r="D879" s="99">
        <f>SUMPRODUCT((Orders!$A$4:$A$3960='Buy list'!$A879)*(Orders!$D$4:$D$3960))</f>
        <v>0</v>
      </c>
      <c r="E879" s="99">
        <f t="shared" si="54"/>
        <v>0</v>
      </c>
      <c r="F879" s="100" t="e">
        <f>VLOOKUP(A879,'RAW MATERIALS'!$B$4:$I$206,2,FALSE)</f>
        <v>#N/A</v>
      </c>
      <c r="G879" s="100" t="e">
        <f t="shared" si="55"/>
        <v>#N/A</v>
      </c>
      <c r="H879" s="101" t="e">
        <f>'RAW MATERIALS'!#REF!</f>
        <v>#REF!</v>
      </c>
      <c r="I879" s="101" t="e">
        <f t="shared" si="56"/>
        <v>#N/A</v>
      </c>
      <c r="J879" s="137" t="e">
        <f>VLOOKUP(A879,'RAW MATERIALS'!$B$4:$I$206,3,FALSE)*B879</f>
        <v>#N/A</v>
      </c>
    </row>
    <row r="880" spans="1:10" hidden="1">
      <c r="A880" s="97">
        <f>'RAW MATERIALS'!B622</f>
        <v>0</v>
      </c>
      <c r="B880" s="98" t="e">
        <f t="shared" si="53"/>
        <v>#N/A</v>
      </c>
      <c r="C880" s="99">
        <f>SUMPRODUCT(('Materials bought'!$A$4:$A$4121='Buy list'!A880)*('Materials bought'!$B$4:$B$4121))-SUMPRODUCT(('Materials used'!$A$4:$A$4296='Buy list'!A880)*('Materials used'!$B$4:$B$4296))</f>
        <v>0</v>
      </c>
      <c r="D880" s="99">
        <f>SUMPRODUCT((Orders!$A$4:$A$3960='Buy list'!$A880)*(Orders!$D$4:$D$3960))</f>
        <v>0</v>
      </c>
      <c r="E880" s="99">
        <f t="shared" si="54"/>
        <v>0</v>
      </c>
      <c r="F880" s="100" t="e">
        <f>VLOOKUP(A880,'RAW MATERIALS'!$B$4:$I$206,2,FALSE)</f>
        <v>#N/A</v>
      </c>
      <c r="G880" s="100" t="e">
        <f t="shared" si="55"/>
        <v>#N/A</v>
      </c>
      <c r="H880" s="101" t="e">
        <f>'RAW MATERIALS'!#REF!</f>
        <v>#REF!</v>
      </c>
      <c r="I880" s="101" t="e">
        <f t="shared" si="56"/>
        <v>#N/A</v>
      </c>
      <c r="J880" s="137" t="e">
        <f>VLOOKUP(A880,'RAW MATERIALS'!$B$4:$I$206,3,FALSE)*B880</f>
        <v>#N/A</v>
      </c>
    </row>
    <row r="881" spans="1:10" hidden="1">
      <c r="A881" s="97">
        <f>'RAW MATERIALS'!B623</f>
        <v>0</v>
      </c>
      <c r="B881" s="98" t="e">
        <f t="shared" si="53"/>
        <v>#N/A</v>
      </c>
      <c r="C881" s="99">
        <f>SUMPRODUCT(('Materials bought'!$A$4:$A$4121='Buy list'!A881)*('Materials bought'!$B$4:$B$4121))-SUMPRODUCT(('Materials used'!$A$4:$A$4296='Buy list'!A881)*('Materials used'!$B$4:$B$4296))</f>
        <v>0</v>
      </c>
      <c r="D881" s="99">
        <f>SUMPRODUCT((Orders!$A$4:$A$3960='Buy list'!$A881)*(Orders!$D$4:$D$3960))</f>
        <v>0</v>
      </c>
      <c r="E881" s="99">
        <f t="shared" si="54"/>
        <v>0</v>
      </c>
      <c r="F881" s="100" t="e">
        <f>VLOOKUP(A881,'RAW MATERIALS'!$B$4:$I$206,2,FALSE)</f>
        <v>#N/A</v>
      </c>
      <c r="G881" s="100" t="e">
        <f t="shared" si="55"/>
        <v>#N/A</v>
      </c>
      <c r="H881" s="101" t="e">
        <f>'RAW MATERIALS'!#REF!</f>
        <v>#REF!</v>
      </c>
      <c r="I881" s="101" t="e">
        <f t="shared" si="56"/>
        <v>#N/A</v>
      </c>
      <c r="J881" s="137" t="e">
        <f>VLOOKUP(A881,'RAW MATERIALS'!$B$4:$I$206,3,FALSE)*B881</f>
        <v>#N/A</v>
      </c>
    </row>
    <row r="882" spans="1:10" hidden="1">
      <c r="A882" s="97">
        <f>'RAW MATERIALS'!B624</f>
        <v>0</v>
      </c>
      <c r="B882" s="98" t="e">
        <f t="shared" si="53"/>
        <v>#N/A</v>
      </c>
      <c r="C882" s="99">
        <f>SUMPRODUCT(('Materials bought'!$A$4:$A$4121='Buy list'!A882)*('Materials bought'!$B$4:$B$4121))-SUMPRODUCT(('Materials used'!$A$4:$A$4296='Buy list'!A882)*('Materials used'!$B$4:$B$4296))</f>
        <v>0</v>
      </c>
      <c r="D882" s="99">
        <f>SUMPRODUCT((Orders!$A$4:$A$3960='Buy list'!$A882)*(Orders!$D$4:$D$3960))</f>
        <v>0</v>
      </c>
      <c r="E882" s="99">
        <f t="shared" si="54"/>
        <v>0</v>
      </c>
      <c r="F882" s="100" t="e">
        <f>VLOOKUP(A882,'RAW MATERIALS'!$B$4:$I$206,2,FALSE)</f>
        <v>#N/A</v>
      </c>
      <c r="G882" s="100" t="e">
        <f t="shared" si="55"/>
        <v>#N/A</v>
      </c>
      <c r="H882" s="101" t="e">
        <f>'RAW MATERIALS'!#REF!</f>
        <v>#REF!</v>
      </c>
      <c r="I882" s="101" t="e">
        <f t="shared" si="56"/>
        <v>#N/A</v>
      </c>
      <c r="J882" s="137" t="e">
        <f>VLOOKUP(A882,'RAW MATERIALS'!$B$4:$I$206,3,FALSE)*B882</f>
        <v>#N/A</v>
      </c>
    </row>
    <row r="883" spans="1:10" hidden="1">
      <c r="A883" s="97">
        <f>'RAW MATERIALS'!B625</f>
        <v>0</v>
      </c>
      <c r="B883" s="98" t="e">
        <f t="shared" si="53"/>
        <v>#N/A</v>
      </c>
      <c r="C883" s="99">
        <f>SUMPRODUCT(('Materials bought'!$A$4:$A$4121='Buy list'!A883)*('Materials bought'!$B$4:$B$4121))-SUMPRODUCT(('Materials used'!$A$4:$A$4296='Buy list'!A883)*('Materials used'!$B$4:$B$4296))</f>
        <v>0</v>
      </c>
      <c r="D883" s="99">
        <f>SUMPRODUCT((Orders!$A$4:$A$3960='Buy list'!$A883)*(Orders!$D$4:$D$3960))</f>
        <v>0</v>
      </c>
      <c r="E883" s="99">
        <f t="shared" si="54"/>
        <v>0</v>
      </c>
      <c r="F883" s="100" t="e">
        <f>VLOOKUP(A883,'RAW MATERIALS'!$B$4:$I$206,2,FALSE)</f>
        <v>#N/A</v>
      </c>
      <c r="G883" s="100" t="e">
        <f t="shared" si="55"/>
        <v>#N/A</v>
      </c>
      <c r="H883" s="101" t="e">
        <f>'RAW MATERIALS'!#REF!</f>
        <v>#REF!</v>
      </c>
      <c r="I883" s="101" t="e">
        <f t="shared" si="56"/>
        <v>#N/A</v>
      </c>
      <c r="J883" s="137" t="e">
        <f>VLOOKUP(A883,'RAW MATERIALS'!$B$4:$I$206,3,FALSE)*B883</f>
        <v>#N/A</v>
      </c>
    </row>
    <row r="884" spans="1:10" hidden="1">
      <c r="A884" s="97">
        <f>'RAW MATERIALS'!B626</f>
        <v>0</v>
      </c>
      <c r="B884" s="98" t="e">
        <f t="shared" si="53"/>
        <v>#N/A</v>
      </c>
      <c r="C884" s="99">
        <f>SUMPRODUCT(('Materials bought'!$A$4:$A$4121='Buy list'!A884)*('Materials bought'!$B$4:$B$4121))-SUMPRODUCT(('Materials used'!$A$4:$A$4296='Buy list'!A884)*('Materials used'!$B$4:$B$4296))</f>
        <v>0</v>
      </c>
      <c r="D884" s="99">
        <f>SUMPRODUCT((Orders!$A$4:$A$3960='Buy list'!$A884)*(Orders!$D$4:$D$3960))</f>
        <v>0</v>
      </c>
      <c r="E884" s="99">
        <f t="shared" si="54"/>
        <v>0</v>
      </c>
      <c r="F884" s="100" t="e">
        <f>VLOOKUP(A884,'RAW MATERIALS'!$B$4:$I$206,2,FALSE)</f>
        <v>#N/A</v>
      </c>
      <c r="G884" s="100" t="e">
        <f t="shared" si="55"/>
        <v>#N/A</v>
      </c>
      <c r="H884" s="101" t="e">
        <f>'RAW MATERIALS'!#REF!</f>
        <v>#REF!</v>
      </c>
      <c r="I884" s="101" t="e">
        <f t="shared" si="56"/>
        <v>#N/A</v>
      </c>
      <c r="J884" s="137" t="e">
        <f>VLOOKUP(A884,'RAW MATERIALS'!$B$4:$I$206,3,FALSE)*B884</f>
        <v>#N/A</v>
      </c>
    </row>
    <row r="885" spans="1:10" hidden="1">
      <c r="A885" s="97">
        <f>'RAW MATERIALS'!B627</f>
        <v>0</v>
      </c>
      <c r="B885" s="98" t="e">
        <f t="shared" si="53"/>
        <v>#N/A</v>
      </c>
      <c r="C885" s="99">
        <f>SUMPRODUCT(('Materials bought'!$A$4:$A$4121='Buy list'!A885)*('Materials bought'!$B$4:$B$4121))-SUMPRODUCT(('Materials used'!$A$4:$A$4296='Buy list'!A885)*('Materials used'!$B$4:$B$4296))</f>
        <v>0</v>
      </c>
      <c r="D885" s="99">
        <f>SUMPRODUCT((Orders!$A$4:$A$3960='Buy list'!$A885)*(Orders!$D$4:$D$3960))</f>
        <v>0</v>
      </c>
      <c r="E885" s="99">
        <f t="shared" si="54"/>
        <v>0</v>
      </c>
      <c r="F885" s="100" t="e">
        <f>VLOOKUP(A885,'RAW MATERIALS'!$B$4:$I$206,2,FALSE)</f>
        <v>#N/A</v>
      </c>
      <c r="G885" s="100" t="e">
        <f t="shared" si="55"/>
        <v>#N/A</v>
      </c>
      <c r="H885" s="101" t="e">
        <f>'RAW MATERIALS'!#REF!</f>
        <v>#REF!</v>
      </c>
      <c r="I885" s="101" t="e">
        <f t="shared" si="56"/>
        <v>#N/A</v>
      </c>
      <c r="J885" s="137" t="e">
        <f>VLOOKUP(A885,'RAW MATERIALS'!$B$4:$I$206,3,FALSE)*B885</f>
        <v>#N/A</v>
      </c>
    </row>
    <row r="886" spans="1:10" hidden="1">
      <c r="A886" s="97">
        <f>'RAW MATERIALS'!B628</f>
        <v>0</v>
      </c>
      <c r="B886" s="98" t="e">
        <f t="shared" si="53"/>
        <v>#N/A</v>
      </c>
      <c r="C886" s="99">
        <f>SUMPRODUCT(('Materials bought'!$A$4:$A$4121='Buy list'!A886)*('Materials bought'!$B$4:$B$4121))-SUMPRODUCT(('Materials used'!$A$4:$A$4296='Buy list'!A886)*('Materials used'!$B$4:$B$4296))</f>
        <v>0</v>
      </c>
      <c r="D886" s="99">
        <f>SUMPRODUCT((Orders!$A$4:$A$3960='Buy list'!$A886)*(Orders!$D$4:$D$3960))</f>
        <v>0</v>
      </c>
      <c r="E886" s="99">
        <f t="shared" si="54"/>
        <v>0</v>
      </c>
      <c r="F886" s="100" t="e">
        <f>VLOOKUP(A886,'RAW MATERIALS'!$B$4:$I$206,2,FALSE)</f>
        <v>#N/A</v>
      </c>
      <c r="G886" s="100" t="e">
        <f t="shared" si="55"/>
        <v>#N/A</v>
      </c>
      <c r="H886" s="101" t="e">
        <f>'RAW MATERIALS'!#REF!</f>
        <v>#REF!</v>
      </c>
      <c r="I886" s="101" t="e">
        <f t="shared" si="56"/>
        <v>#N/A</v>
      </c>
      <c r="J886" s="137" t="e">
        <f>VLOOKUP(A886,'RAW MATERIALS'!$B$4:$I$206,3,FALSE)*B886</f>
        <v>#N/A</v>
      </c>
    </row>
    <row r="887" spans="1:10" hidden="1">
      <c r="A887" s="97">
        <f>'RAW MATERIALS'!B629</f>
        <v>0</v>
      </c>
      <c r="B887" s="98" t="e">
        <f t="shared" si="53"/>
        <v>#N/A</v>
      </c>
      <c r="C887" s="99">
        <f>SUMPRODUCT(('Materials bought'!$A$4:$A$4121='Buy list'!A887)*('Materials bought'!$B$4:$B$4121))-SUMPRODUCT(('Materials used'!$A$4:$A$4296='Buy list'!A887)*('Materials used'!$B$4:$B$4296))</f>
        <v>0</v>
      </c>
      <c r="D887" s="99">
        <f>SUMPRODUCT((Orders!$A$4:$A$3960='Buy list'!$A887)*(Orders!$D$4:$D$3960))</f>
        <v>0</v>
      </c>
      <c r="E887" s="99">
        <f t="shared" si="54"/>
        <v>0</v>
      </c>
      <c r="F887" s="100" t="e">
        <f>VLOOKUP(A887,'RAW MATERIALS'!$B$4:$I$206,2,FALSE)</f>
        <v>#N/A</v>
      </c>
      <c r="G887" s="100" t="e">
        <f t="shared" si="55"/>
        <v>#N/A</v>
      </c>
      <c r="H887" s="101" t="e">
        <f>'RAW MATERIALS'!#REF!</f>
        <v>#REF!</v>
      </c>
      <c r="I887" s="101" t="e">
        <f t="shared" si="56"/>
        <v>#N/A</v>
      </c>
      <c r="J887" s="137" t="e">
        <f>VLOOKUP(A887,'RAW MATERIALS'!$B$4:$I$206,3,FALSE)*B887</f>
        <v>#N/A</v>
      </c>
    </row>
    <row r="888" spans="1:10" hidden="1">
      <c r="A888" s="97">
        <f>'RAW MATERIALS'!B630</f>
        <v>0</v>
      </c>
      <c r="B888" s="98" t="e">
        <f t="shared" si="53"/>
        <v>#N/A</v>
      </c>
      <c r="C888" s="99">
        <f>SUMPRODUCT(('Materials bought'!$A$4:$A$4121='Buy list'!A888)*('Materials bought'!$B$4:$B$4121))-SUMPRODUCT(('Materials used'!$A$4:$A$4296='Buy list'!A888)*('Materials used'!$B$4:$B$4296))</f>
        <v>0</v>
      </c>
      <c r="D888" s="99">
        <f>SUMPRODUCT((Orders!$A$4:$A$3960='Buy list'!$A888)*(Orders!$D$4:$D$3960))</f>
        <v>0</v>
      </c>
      <c r="E888" s="99">
        <f t="shared" si="54"/>
        <v>0</v>
      </c>
      <c r="F888" s="100" t="e">
        <f>VLOOKUP(A888,'RAW MATERIALS'!$B$4:$I$206,2,FALSE)</f>
        <v>#N/A</v>
      </c>
      <c r="G888" s="100" t="e">
        <f t="shared" si="55"/>
        <v>#N/A</v>
      </c>
      <c r="H888" s="101" t="e">
        <f>'RAW MATERIALS'!#REF!</f>
        <v>#REF!</v>
      </c>
      <c r="I888" s="101" t="e">
        <f t="shared" si="56"/>
        <v>#N/A</v>
      </c>
      <c r="J888" s="137" t="e">
        <f>VLOOKUP(A888,'RAW MATERIALS'!$B$4:$I$206,3,FALSE)*B888</f>
        <v>#N/A</v>
      </c>
    </row>
    <row r="889" spans="1:10" hidden="1">
      <c r="A889" s="97">
        <f>'RAW MATERIALS'!B631</f>
        <v>0</v>
      </c>
      <c r="B889" s="98" t="e">
        <f t="shared" si="53"/>
        <v>#N/A</v>
      </c>
      <c r="C889" s="99">
        <f>SUMPRODUCT(('Materials bought'!$A$4:$A$4121='Buy list'!A889)*('Materials bought'!$B$4:$B$4121))-SUMPRODUCT(('Materials used'!$A$4:$A$4296='Buy list'!A889)*('Materials used'!$B$4:$B$4296))</f>
        <v>0</v>
      </c>
      <c r="D889" s="99">
        <f>SUMPRODUCT((Orders!$A$4:$A$3960='Buy list'!$A889)*(Orders!$D$4:$D$3960))</f>
        <v>0</v>
      </c>
      <c r="E889" s="99">
        <f t="shared" si="54"/>
        <v>0</v>
      </c>
      <c r="F889" s="100" t="e">
        <f>VLOOKUP(A889,'RAW MATERIALS'!$B$4:$I$206,2,FALSE)</f>
        <v>#N/A</v>
      </c>
      <c r="G889" s="100" t="e">
        <f t="shared" si="55"/>
        <v>#N/A</v>
      </c>
      <c r="H889" s="101" t="e">
        <f>'RAW MATERIALS'!#REF!</f>
        <v>#REF!</v>
      </c>
      <c r="I889" s="101" t="e">
        <f t="shared" si="56"/>
        <v>#N/A</v>
      </c>
      <c r="J889" s="137" t="e">
        <f>VLOOKUP(A889,'RAW MATERIALS'!$B$4:$I$206,3,FALSE)*B889</f>
        <v>#N/A</v>
      </c>
    </row>
    <row r="890" spans="1:10" hidden="1">
      <c r="A890" s="97">
        <f>'RAW MATERIALS'!B632</f>
        <v>0</v>
      </c>
      <c r="B890" s="98" t="e">
        <f t="shared" si="53"/>
        <v>#N/A</v>
      </c>
      <c r="C890" s="99">
        <f>SUMPRODUCT(('Materials bought'!$A$4:$A$4121='Buy list'!A890)*('Materials bought'!$B$4:$B$4121))-SUMPRODUCT(('Materials used'!$A$4:$A$4296='Buy list'!A890)*('Materials used'!$B$4:$B$4296))</f>
        <v>0</v>
      </c>
      <c r="D890" s="99">
        <f>SUMPRODUCT((Orders!$A$4:$A$3960='Buy list'!$A890)*(Orders!$D$4:$D$3960))</f>
        <v>0</v>
      </c>
      <c r="E890" s="99">
        <f t="shared" si="54"/>
        <v>0</v>
      </c>
      <c r="F890" s="100" t="e">
        <f>VLOOKUP(A890,'RAW MATERIALS'!$B$4:$I$206,2,FALSE)</f>
        <v>#N/A</v>
      </c>
      <c r="G890" s="100" t="e">
        <f t="shared" si="55"/>
        <v>#N/A</v>
      </c>
      <c r="H890" s="101" t="e">
        <f>'RAW MATERIALS'!#REF!</f>
        <v>#REF!</v>
      </c>
      <c r="I890" s="101" t="e">
        <f t="shared" si="56"/>
        <v>#N/A</v>
      </c>
      <c r="J890" s="137" t="e">
        <f>VLOOKUP(A890,'RAW MATERIALS'!$B$4:$I$206,3,FALSE)*B890</f>
        <v>#N/A</v>
      </c>
    </row>
    <row r="891" spans="1:10" hidden="1">
      <c r="A891" s="97">
        <f>'RAW MATERIALS'!B633</f>
        <v>0</v>
      </c>
      <c r="B891" s="98" t="e">
        <f t="shared" si="53"/>
        <v>#N/A</v>
      </c>
      <c r="C891" s="99">
        <f>SUMPRODUCT(('Materials bought'!$A$4:$A$4121='Buy list'!A891)*('Materials bought'!$B$4:$B$4121))-SUMPRODUCT(('Materials used'!$A$4:$A$4296='Buy list'!A891)*('Materials used'!$B$4:$B$4296))</f>
        <v>0</v>
      </c>
      <c r="D891" s="99">
        <f>SUMPRODUCT((Orders!$A$4:$A$3960='Buy list'!$A891)*(Orders!$D$4:$D$3960))</f>
        <v>0</v>
      </c>
      <c r="E891" s="99">
        <f t="shared" si="54"/>
        <v>0</v>
      </c>
      <c r="F891" s="100" t="e">
        <f>VLOOKUP(A891,'RAW MATERIALS'!$B$4:$I$206,2,FALSE)</f>
        <v>#N/A</v>
      </c>
      <c r="G891" s="100" t="e">
        <f t="shared" si="55"/>
        <v>#N/A</v>
      </c>
      <c r="H891" s="101" t="e">
        <f>'RAW MATERIALS'!#REF!</f>
        <v>#REF!</v>
      </c>
      <c r="I891" s="101" t="e">
        <f t="shared" si="56"/>
        <v>#N/A</v>
      </c>
      <c r="J891" s="137" t="e">
        <f>VLOOKUP(A891,'RAW MATERIALS'!$B$4:$I$206,3,FALSE)*B891</f>
        <v>#N/A</v>
      </c>
    </row>
    <row r="892" spans="1:10" hidden="1">
      <c r="A892" s="97">
        <f>'RAW MATERIALS'!B634</f>
        <v>0</v>
      </c>
      <c r="B892" s="98" t="e">
        <f t="shared" si="53"/>
        <v>#N/A</v>
      </c>
      <c r="C892" s="99">
        <f>SUMPRODUCT(('Materials bought'!$A$4:$A$4121='Buy list'!A892)*('Materials bought'!$B$4:$B$4121))-SUMPRODUCT(('Materials used'!$A$4:$A$4296='Buy list'!A892)*('Materials used'!$B$4:$B$4296))</f>
        <v>0</v>
      </c>
      <c r="D892" s="99">
        <f>SUMPRODUCT((Orders!$A$4:$A$3960='Buy list'!$A892)*(Orders!$D$4:$D$3960))</f>
        <v>0</v>
      </c>
      <c r="E892" s="99">
        <f t="shared" si="54"/>
        <v>0</v>
      </c>
      <c r="F892" s="100" t="e">
        <f>VLOOKUP(A892,'RAW MATERIALS'!$B$4:$I$206,2,FALSE)</f>
        <v>#N/A</v>
      </c>
      <c r="G892" s="100" t="e">
        <f t="shared" si="55"/>
        <v>#N/A</v>
      </c>
      <c r="H892" s="101" t="e">
        <f>'RAW MATERIALS'!#REF!</f>
        <v>#REF!</v>
      </c>
      <c r="I892" s="101" t="e">
        <f t="shared" si="56"/>
        <v>#N/A</v>
      </c>
      <c r="J892" s="137" t="e">
        <f>VLOOKUP(A892,'RAW MATERIALS'!$B$4:$I$206,3,FALSE)*B892</f>
        <v>#N/A</v>
      </c>
    </row>
    <row r="893" spans="1:10" hidden="1">
      <c r="A893" s="97">
        <f>'RAW MATERIALS'!B635</f>
        <v>0</v>
      </c>
      <c r="B893" s="98" t="e">
        <f t="shared" ref="B893:B956" si="57">E893+G893</f>
        <v>#N/A</v>
      </c>
      <c r="C893" s="99">
        <f>SUMPRODUCT(('Materials bought'!$A$4:$A$4121='Buy list'!A893)*('Materials bought'!$B$4:$B$4121))-SUMPRODUCT(('Materials used'!$A$4:$A$4296='Buy list'!A893)*('Materials used'!$B$4:$B$4296))</f>
        <v>0</v>
      </c>
      <c r="D893" s="99">
        <f>SUMPRODUCT((Orders!$A$4:$A$3960='Buy list'!$A893)*(Orders!$D$4:$D$3960))</f>
        <v>0</v>
      </c>
      <c r="E893" s="99">
        <f t="shared" si="54"/>
        <v>0</v>
      </c>
      <c r="F893" s="100" t="e">
        <f>VLOOKUP(A893,'RAW MATERIALS'!$B$4:$I$206,2,FALSE)</f>
        <v>#N/A</v>
      </c>
      <c r="G893" s="100" t="e">
        <f t="shared" si="55"/>
        <v>#N/A</v>
      </c>
      <c r="H893" s="101" t="e">
        <f>'RAW MATERIALS'!#REF!</f>
        <v>#REF!</v>
      </c>
      <c r="I893" s="101" t="e">
        <f t="shared" si="56"/>
        <v>#N/A</v>
      </c>
      <c r="J893" s="137" t="e">
        <f>VLOOKUP(A893,'RAW MATERIALS'!$B$4:$I$206,3,FALSE)*B893</f>
        <v>#N/A</v>
      </c>
    </row>
    <row r="894" spans="1:10" hidden="1">
      <c r="A894" s="97">
        <f>'RAW MATERIALS'!B636</f>
        <v>0</v>
      </c>
      <c r="B894" s="98" t="e">
        <f t="shared" si="57"/>
        <v>#N/A</v>
      </c>
      <c r="C894" s="99">
        <f>SUMPRODUCT(('Materials bought'!$A$4:$A$4121='Buy list'!A894)*('Materials bought'!$B$4:$B$4121))-SUMPRODUCT(('Materials used'!$A$4:$A$4296='Buy list'!A894)*('Materials used'!$B$4:$B$4296))</f>
        <v>0</v>
      </c>
      <c r="D894" s="99">
        <f>SUMPRODUCT((Orders!$A$4:$A$3960='Buy list'!$A894)*(Orders!$D$4:$D$3960))</f>
        <v>0</v>
      </c>
      <c r="E894" s="99">
        <f t="shared" si="54"/>
        <v>0</v>
      </c>
      <c r="F894" s="100" t="e">
        <f>VLOOKUP(A894,'RAW MATERIALS'!$B$4:$I$206,2,FALSE)</f>
        <v>#N/A</v>
      </c>
      <c r="G894" s="100" t="e">
        <f t="shared" si="55"/>
        <v>#N/A</v>
      </c>
      <c r="H894" s="101" t="e">
        <f>'RAW MATERIALS'!#REF!</f>
        <v>#REF!</v>
      </c>
      <c r="I894" s="101" t="e">
        <f t="shared" si="56"/>
        <v>#N/A</v>
      </c>
      <c r="J894" s="137" t="e">
        <f>VLOOKUP(A894,'RAW MATERIALS'!$B$4:$I$206,3,FALSE)*B894</f>
        <v>#N/A</v>
      </c>
    </row>
    <row r="895" spans="1:10" hidden="1">
      <c r="A895" s="97">
        <f>'RAW MATERIALS'!B637</f>
        <v>0</v>
      </c>
      <c r="B895" s="98" t="e">
        <f t="shared" si="57"/>
        <v>#N/A</v>
      </c>
      <c r="C895" s="99">
        <f>SUMPRODUCT(('Materials bought'!$A$4:$A$4121='Buy list'!A895)*('Materials bought'!$B$4:$B$4121))-SUMPRODUCT(('Materials used'!$A$4:$A$4296='Buy list'!A895)*('Materials used'!$B$4:$B$4296))</f>
        <v>0</v>
      </c>
      <c r="D895" s="99">
        <f>SUMPRODUCT((Orders!$A$4:$A$3960='Buy list'!$A895)*(Orders!$D$4:$D$3960))</f>
        <v>0</v>
      </c>
      <c r="E895" s="99">
        <f t="shared" si="54"/>
        <v>0</v>
      </c>
      <c r="F895" s="100" t="e">
        <f>VLOOKUP(A895,'RAW MATERIALS'!$B$4:$I$206,2,FALSE)</f>
        <v>#N/A</v>
      </c>
      <c r="G895" s="100" t="e">
        <f t="shared" si="55"/>
        <v>#N/A</v>
      </c>
      <c r="H895" s="101" t="e">
        <f>'RAW MATERIALS'!#REF!</f>
        <v>#REF!</v>
      </c>
      <c r="I895" s="101" t="e">
        <f t="shared" si="56"/>
        <v>#N/A</v>
      </c>
      <c r="J895" s="137" t="e">
        <f>VLOOKUP(A895,'RAW MATERIALS'!$B$4:$I$206,3,FALSE)*B895</f>
        <v>#N/A</v>
      </c>
    </row>
    <row r="896" spans="1:10" hidden="1">
      <c r="A896" s="97">
        <f>'RAW MATERIALS'!B638</f>
        <v>0</v>
      </c>
      <c r="B896" s="98" t="e">
        <f t="shared" si="57"/>
        <v>#N/A</v>
      </c>
      <c r="C896" s="99">
        <f>SUMPRODUCT(('Materials bought'!$A$4:$A$4121='Buy list'!A896)*('Materials bought'!$B$4:$B$4121))-SUMPRODUCT(('Materials used'!$A$4:$A$4296='Buy list'!A896)*('Materials used'!$B$4:$B$4296))</f>
        <v>0</v>
      </c>
      <c r="D896" s="99">
        <f>SUMPRODUCT((Orders!$A$4:$A$3960='Buy list'!$A896)*(Orders!$D$4:$D$3960))</f>
        <v>0</v>
      </c>
      <c r="E896" s="99">
        <f t="shared" si="54"/>
        <v>0</v>
      </c>
      <c r="F896" s="100" t="e">
        <f>VLOOKUP(A896,'RAW MATERIALS'!$B$4:$I$206,2,FALSE)</f>
        <v>#N/A</v>
      </c>
      <c r="G896" s="100" t="e">
        <f t="shared" si="55"/>
        <v>#N/A</v>
      </c>
      <c r="H896" s="101" t="e">
        <f>'RAW MATERIALS'!#REF!</f>
        <v>#REF!</v>
      </c>
      <c r="I896" s="101" t="e">
        <f t="shared" si="56"/>
        <v>#N/A</v>
      </c>
      <c r="J896" s="137" t="e">
        <f>VLOOKUP(A896,'RAW MATERIALS'!$B$4:$I$206,3,FALSE)*B896</f>
        <v>#N/A</v>
      </c>
    </row>
    <row r="897" spans="1:10" hidden="1">
      <c r="A897" s="97">
        <f>'RAW MATERIALS'!B639</f>
        <v>0</v>
      </c>
      <c r="B897" s="98" t="e">
        <f t="shared" si="57"/>
        <v>#N/A</v>
      </c>
      <c r="C897" s="99">
        <f>SUMPRODUCT(('Materials bought'!$A$4:$A$4121='Buy list'!A897)*('Materials bought'!$B$4:$B$4121))-SUMPRODUCT(('Materials used'!$A$4:$A$4296='Buy list'!A897)*('Materials used'!$B$4:$B$4296))</f>
        <v>0</v>
      </c>
      <c r="D897" s="99">
        <f>SUMPRODUCT((Orders!$A$4:$A$3960='Buy list'!$A897)*(Orders!$D$4:$D$3960))</f>
        <v>0</v>
      </c>
      <c r="E897" s="99">
        <f t="shared" si="54"/>
        <v>0</v>
      </c>
      <c r="F897" s="100" t="e">
        <f>VLOOKUP(A897,'RAW MATERIALS'!$B$4:$I$206,2,FALSE)</f>
        <v>#N/A</v>
      </c>
      <c r="G897" s="100" t="e">
        <f t="shared" si="55"/>
        <v>#N/A</v>
      </c>
      <c r="H897" s="101" t="e">
        <f>'RAW MATERIALS'!#REF!</f>
        <v>#REF!</v>
      </c>
      <c r="I897" s="101" t="e">
        <f t="shared" si="56"/>
        <v>#N/A</v>
      </c>
      <c r="J897" s="137" t="e">
        <f>VLOOKUP(A897,'RAW MATERIALS'!$B$4:$I$206,3,FALSE)*B897</f>
        <v>#N/A</v>
      </c>
    </row>
    <row r="898" spans="1:10" hidden="1">
      <c r="A898" s="97">
        <f>'RAW MATERIALS'!B640</f>
        <v>0</v>
      </c>
      <c r="B898" s="98" t="e">
        <f t="shared" si="57"/>
        <v>#N/A</v>
      </c>
      <c r="C898" s="99">
        <f>SUMPRODUCT(('Materials bought'!$A$4:$A$4121='Buy list'!A898)*('Materials bought'!$B$4:$B$4121))-SUMPRODUCT(('Materials used'!$A$4:$A$4296='Buy list'!A898)*('Materials used'!$B$4:$B$4296))</f>
        <v>0</v>
      </c>
      <c r="D898" s="99">
        <f>SUMPRODUCT((Orders!$A$4:$A$3960='Buy list'!$A898)*(Orders!$D$4:$D$3960))</f>
        <v>0</v>
      </c>
      <c r="E898" s="99">
        <f t="shared" si="54"/>
        <v>0</v>
      </c>
      <c r="F898" s="100" t="e">
        <f>VLOOKUP(A898,'RAW MATERIALS'!$B$4:$I$206,2,FALSE)</f>
        <v>#N/A</v>
      </c>
      <c r="G898" s="100" t="e">
        <f t="shared" si="55"/>
        <v>#N/A</v>
      </c>
      <c r="H898" s="101" t="e">
        <f>'RAW MATERIALS'!#REF!</f>
        <v>#REF!</v>
      </c>
      <c r="I898" s="101" t="e">
        <f t="shared" si="56"/>
        <v>#N/A</v>
      </c>
      <c r="J898" s="137" t="e">
        <f>VLOOKUP(A898,'RAW MATERIALS'!$B$4:$I$206,3,FALSE)*B898</f>
        <v>#N/A</v>
      </c>
    </row>
    <row r="899" spans="1:10" hidden="1">
      <c r="A899" s="97">
        <f>'RAW MATERIALS'!B641</f>
        <v>0</v>
      </c>
      <c r="B899" s="98" t="e">
        <f t="shared" si="57"/>
        <v>#N/A</v>
      </c>
      <c r="C899" s="99">
        <f>SUMPRODUCT(('Materials bought'!$A$4:$A$4121='Buy list'!A899)*('Materials bought'!$B$4:$B$4121))-SUMPRODUCT(('Materials used'!$A$4:$A$4296='Buy list'!A899)*('Materials used'!$B$4:$B$4296))</f>
        <v>0</v>
      </c>
      <c r="D899" s="99">
        <f>SUMPRODUCT((Orders!$A$4:$A$3960='Buy list'!$A899)*(Orders!$D$4:$D$3960))</f>
        <v>0</v>
      </c>
      <c r="E899" s="99">
        <f t="shared" si="54"/>
        <v>0</v>
      </c>
      <c r="F899" s="100" t="e">
        <f>VLOOKUP(A899,'RAW MATERIALS'!$B$4:$I$206,2,FALSE)</f>
        <v>#N/A</v>
      </c>
      <c r="G899" s="100" t="e">
        <f t="shared" si="55"/>
        <v>#N/A</v>
      </c>
      <c r="H899" s="101" t="e">
        <f>'RAW MATERIALS'!#REF!</f>
        <v>#REF!</v>
      </c>
      <c r="I899" s="101" t="e">
        <f t="shared" si="56"/>
        <v>#N/A</v>
      </c>
      <c r="J899" s="137" t="e">
        <f>VLOOKUP(A899,'RAW MATERIALS'!$B$4:$I$206,3,FALSE)*B899</f>
        <v>#N/A</v>
      </c>
    </row>
    <row r="900" spans="1:10" hidden="1">
      <c r="A900" s="97">
        <f>'RAW MATERIALS'!B642</f>
        <v>0</v>
      </c>
      <c r="B900" s="98" t="e">
        <f t="shared" si="57"/>
        <v>#N/A</v>
      </c>
      <c r="C900" s="99">
        <f>SUMPRODUCT(('Materials bought'!$A$4:$A$4121='Buy list'!A900)*('Materials bought'!$B$4:$B$4121))-SUMPRODUCT(('Materials used'!$A$4:$A$4296='Buy list'!A900)*('Materials used'!$B$4:$B$4296))</f>
        <v>0</v>
      </c>
      <c r="D900" s="99">
        <f>SUMPRODUCT((Orders!$A$4:$A$3960='Buy list'!$A900)*(Orders!$D$4:$D$3960))</f>
        <v>0</v>
      </c>
      <c r="E900" s="99">
        <f t="shared" si="54"/>
        <v>0</v>
      </c>
      <c r="F900" s="100" t="e">
        <f>VLOOKUP(A900,'RAW MATERIALS'!$B$4:$I$206,2,FALSE)</f>
        <v>#N/A</v>
      </c>
      <c r="G900" s="100" t="e">
        <f t="shared" si="55"/>
        <v>#N/A</v>
      </c>
      <c r="H900" s="101" t="e">
        <f>'RAW MATERIALS'!#REF!</f>
        <v>#REF!</v>
      </c>
      <c r="I900" s="101" t="e">
        <f t="shared" si="56"/>
        <v>#N/A</v>
      </c>
      <c r="J900" s="137" t="e">
        <f>VLOOKUP(A900,'RAW MATERIALS'!$B$4:$I$206,3,FALSE)*B900</f>
        <v>#N/A</v>
      </c>
    </row>
    <row r="901" spans="1:10" hidden="1">
      <c r="A901" s="97">
        <f>'RAW MATERIALS'!B643</f>
        <v>0</v>
      </c>
      <c r="B901" s="98" t="e">
        <f t="shared" si="57"/>
        <v>#N/A</v>
      </c>
      <c r="C901" s="99">
        <f>SUMPRODUCT(('Materials bought'!$A$4:$A$4121='Buy list'!A901)*('Materials bought'!$B$4:$B$4121))-SUMPRODUCT(('Materials used'!$A$4:$A$4296='Buy list'!A901)*('Materials used'!$B$4:$B$4296))</f>
        <v>0</v>
      </c>
      <c r="D901" s="99">
        <f>SUMPRODUCT((Orders!$A$4:$A$3960='Buy list'!$A901)*(Orders!$D$4:$D$3960))</f>
        <v>0</v>
      </c>
      <c r="E901" s="99">
        <f t="shared" ref="E901:E964" si="58">IF(C901-D901&lt;0,D901-C901,0)</f>
        <v>0</v>
      </c>
      <c r="F901" s="100" t="e">
        <f>VLOOKUP(A901,'RAW MATERIALS'!$B$4:$I$206,2,FALSE)</f>
        <v>#N/A</v>
      </c>
      <c r="G901" s="100" t="e">
        <f t="shared" ref="G901:G964" si="59">IF(C901-D901&lt;=F901,2*F901,0)</f>
        <v>#N/A</v>
      </c>
      <c r="H901" s="101" t="e">
        <f>'RAW MATERIALS'!#REF!</f>
        <v>#REF!</v>
      </c>
      <c r="I901" s="101" t="e">
        <f t="shared" ref="I901:I964" si="60">IF(B901&gt;0,"yes","no")</f>
        <v>#N/A</v>
      </c>
      <c r="J901" s="137" t="e">
        <f>VLOOKUP(A901,'RAW MATERIALS'!$B$4:$I$206,3,FALSE)*B901</f>
        <v>#N/A</v>
      </c>
    </row>
    <row r="902" spans="1:10" hidden="1">
      <c r="A902" s="97">
        <f>'RAW MATERIALS'!B644</f>
        <v>0</v>
      </c>
      <c r="B902" s="98" t="e">
        <f t="shared" si="57"/>
        <v>#N/A</v>
      </c>
      <c r="C902" s="99">
        <f>SUMPRODUCT(('Materials bought'!$A$4:$A$4121='Buy list'!A902)*('Materials bought'!$B$4:$B$4121))-SUMPRODUCT(('Materials used'!$A$4:$A$4296='Buy list'!A902)*('Materials used'!$B$4:$B$4296))</f>
        <v>0</v>
      </c>
      <c r="D902" s="99">
        <f>SUMPRODUCT((Orders!$A$4:$A$3960='Buy list'!$A902)*(Orders!$D$4:$D$3960))</f>
        <v>0</v>
      </c>
      <c r="E902" s="99">
        <f t="shared" si="58"/>
        <v>0</v>
      </c>
      <c r="F902" s="100" t="e">
        <f>VLOOKUP(A902,'RAW MATERIALS'!$B$4:$I$206,2,FALSE)</f>
        <v>#N/A</v>
      </c>
      <c r="G902" s="100" t="e">
        <f t="shared" si="59"/>
        <v>#N/A</v>
      </c>
      <c r="H902" s="101" t="e">
        <f>'RAW MATERIALS'!#REF!</f>
        <v>#REF!</v>
      </c>
      <c r="I902" s="101" t="e">
        <f t="shared" si="60"/>
        <v>#N/A</v>
      </c>
      <c r="J902" s="137" t="e">
        <f>VLOOKUP(A902,'RAW MATERIALS'!$B$4:$I$206,3,FALSE)*B902</f>
        <v>#N/A</v>
      </c>
    </row>
    <row r="903" spans="1:10" hidden="1">
      <c r="A903" s="97">
        <f>'RAW MATERIALS'!B645</f>
        <v>0</v>
      </c>
      <c r="B903" s="98" t="e">
        <f t="shared" si="57"/>
        <v>#N/A</v>
      </c>
      <c r="C903" s="99">
        <f>SUMPRODUCT(('Materials bought'!$A$4:$A$4121='Buy list'!A903)*('Materials bought'!$B$4:$B$4121))-SUMPRODUCT(('Materials used'!$A$4:$A$4296='Buy list'!A903)*('Materials used'!$B$4:$B$4296))</f>
        <v>0</v>
      </c>
      <c r="D903" s="99">
        <f>SUMPRODUCT((Orders!$A$4:$A$3960='Buy list'!$A903)*(Orders!$D$4:$D$3960))</f>
        <v>0</v>
      </c>
      <c r="E903" s="99">
        <f t="shared" si="58"/>
        <v>0</v>
      </c>
      <c r="F903" s="100" t="e">
        <f>VLOOKUP(A903,'RAW MATERIALS'!$B$4:$I$206,2,FALSE)</f>
        <v>#N/A</v>
      </c>
      <c r="G903" s="100" t="e">
        <f t="shared" si="59"/>
        <v>#N/A</v>
      </c>
      <c r="H903" s="101" t="e">
        <f>'RAW MATERIALS'!#REF!</f>
        <v>#REF!</v>
      </c>
      <c r="I903" s="101" t="e">
        <f t="shared" si="60"/>
        <v>#N/A</v>
      </c>
      <c r="J903" s="137" t="e">
        <f>VLOOKUP(A903,'RAW MATERIALS'!$B$4:$I$206,3,FALSE)*B903</f>
        <v>#N/A</v>
      </c>
    </row>
    <row r="904" spans="1:10" hidden="1">
      <c r="A904" s="97">
        <f>'RAW MATERIALS'!B646</f>
        <v>0</v>
      </c>
      <c r="B904" s="98" t="e">
        <f t="shared" si="57"/>
        <v>#N/A</v>
      </c>
      <c r="C904" s="99">
        <f>SUMPRODUCT(('Materials bought'!$A$4:$A$4121='Buy list'!A904)*('Materials bought'!$B$4:$B$4121))-SUMPRODUCT(('Materials used'!$A$4:$A$4296='Buy list'!A904)*('Materials used'!$B$4:$B$4296))</f>
        <v>0</v>
      </c>
      <c r="D904" s="99">
        <f>SUMPRODUCT((Orders!$A$4:$A$3960='Buy list'!$A904)*(Orders!$D$4:$D$3960))</f>
        <v>0</v>
      </c>
      <c r="E904" s="99">
        <f t="shared" si="58"/>
        <v>0</v>
      </c>
      <c r="F904" s="100" t="e">
        <f>VLOOKUP(A904,'RAW MATERIALS'!$B$4:$I$206,2,FALSE)</f>
        <v>#N/A</v>
      </c>
      <c r="G904" s="100" t="e">
        <f t="shared" si="59"/>
        <v>#N/A</v>
      </c>
      <c r="H904" s="101" t="e">
        <f>'RAW MATERIALS'!#REF!</f>
        <v>#REF!</v>
      </c>
      <c r="I904" s="101" t="e">
        <f t="shared" si="60"/>
        <v>#N/A</v>
      </c>
      <c r="J904" s="137" t="e">
        <f>VLOOKUP(A904,'RAW MATERIALS'!$B$4:$I$206,3,FALSE)*B904</f>
        <v>#N/A</v>
      </c>
    </row>
    <row r="905" spans="1:10" hidden="1">
      <c r="A905" s="97">
        <f>'RAW MATERIALS'!B647</f>
        <v>0</v>
      </c>
      <c r="B905" s="98" t="e">
        <f t="shared" si="57"/>
        <v>#N/A</v>
      </c>
      <c r="C905" s="99">
        <f>SUMPRODUCT(('Materials bought'!$A$4:$A$4121='Buy list'!A905)*('Materials bought'!$B$4:$B$4121))-SUMPRODUCT(('Materials used'!$A$4:$A$4296='Buy list'!A905)*('Materials used'!$B$4:$B$4296))</f>
        <v>0</v>
      </c>
      <c r="D905" s="99">
        <f>SUMPRODUCT((Orders!$A$4:$A$3960='Buy list'!$A905)*(Orders!$D$4:$D$3960))</f>
        <v>0</v>
      </c>
      <c r="E905" s="99">
        <f t="shared" si="58"/>
        <v>0</v>
      </c>
      <c r="F905" s="100" t="e">
        <f>VLOOKUP(A905,'RAW MATERIALS'!$B$4:$I$206,2,FALSE)</f>
        <v>#N/A</v>
      </c>
      <c r="G905" s="100" t="e">
        <f t="shared" si="59"/>
        <v>#N/A</v>
      </c>
      <c r="H905" s="101" t="e">
        <f>'RAW MATERIALS'!#REF!</f>
        <v>#REF!</v>
      </c>
      <c r="I905" s="101" t="e">
        <f t="shared" si="60"/>
        <v>#N/A</v>
      </c>
      <c r="J905" s="137" t="e">
        <f>VLOOKUP(A905,'RAW MATERIALS'!$B$4:$I$206,3,FALSE)*B905</f>
        <v>#N/A</v>
      </c>
    </row>
    <row r="906" spans="1:10" hidden="1">
      <c r="A906" s="97">
        <f>'RAW MATERIALS'!B648</f>
        <v>0</v>
      </c>
      <c r="B906" s="98" t="e">
        <f t="shared" si="57"/>
        <v>#N/A</v>
      </c>
      <c r="C906" s="99">
        <f>SUMPRODUCT(('Materials bought'!$A$4:$A$4121='Buy list'!A906)*('Materials bought'!$B$4:$B$4121))-SUMPRODUCT(('Materials used'!$A$4:$A$4296='Buy list'!A906)*('Materials used'!$B$4:$B$4296))</f>
        <v>0</v>
      </c>
      <c r="D906" s="99">
        <f>SUMPRODUCT((Orders!$A$4:$A$3960='Buy list'!$A906)*(Orders!$D$4:$D$3960))</f>
        <v>0</v>
      </c>
      <c r="E906" s="99">
        <f t="shared" si="58"/>
        <v>0</v>
      </c>
      <c r="F906" s="100" t="e">
        <f>VLOOKUP(A906,'RAW MATERIALS'!$B$4:$I$206,2,FALSE)</f>
        <v>#N/A</v>
      </c>
      <c r="G906" s="100" t="e">
        <f t="shared" si="59"/>
        <v>#N/A</v>
      </c>
      <c r="H906" s="101" t="e">
        <f>'RAW MATERIALS'!#REF!</f>
        <v>#REF!</v>
      </c>
      <c r="I906" s="101" t="e">
        <f t="shared" si="60"/>
        <v>#N/A</v>
      </c>
      <c r="J906" s="137" t="e">
        <f>VLOOKUP(A906,'RAW MATERIALS'!$B$4:$I$206,3,FALSE)*B906</f>
        <v>#N/A</v>
      </c>
    </row>
    <row r="907" spans="1:10" hidden="1">
      <c r="A907" s="97">
        <f>'RAW MATERIALS'!B649</f>
        <v>0</v>
      </c>
      <c r="B907" s="98" t="e">
        <f t="shared" si="57"/>
        <v>#N/A</v>
      </c>
      <c r="C907" s="99">
        <f>SUMPRODUCT(('Materials bought'!$A$4:$A$4121='Buy list'!A907)*('Materials bought'!$B$4:$B$4121))-SUMPRODUCT(('Materials used'!$A$4:$A$4296='Buy list'!A907)*('Materials used'!$B$4:$B$4296))</f>
        <v>0</v>
      </c>
      <c r="D907" s="99">
        <f>SUMPRODUCT((Orders!$A$4:$A$3960='Buy list'!$A907)*(Orders!$D$4:$D$3960))</f>
        <v>0</v>
      </c>
      <c r="E907" s="99">
        <f t="shared" si="58"/>
        <v>0</v>
      </c>
      <c r="F907" s="100" t="e">
        <f>VLOOKUP(A907,'RAW MATERIALS'!$B$4:$I$206,2,FALSE)</f>
        <v>#N/A</v>
      </c>
      <c r="G907" s="100" t="e">
        <f t="shared" si="59"/>
        <v>#N/A</v>
      </c>
      <c r="H907" s="101" t="e">
        <f>'RAW MATERIALS'!#REF!</f>
        <v>#REF!</v>
      </c>
      <c r="I907" s="101" t="e">
        <f t="shared" si="60"/>
        <v>#N/A</v>
      </c>
      <c r="J907" s="137" t="e">
        <f>VLOOKUP(A907,'RAW MATERIALS'!$B$4:$I$206,3,FALSE)*B907</f>
        <v>#N/A</v>
      </c>
    </row>
    <row r="908" spans="1:10" hidden="1">
      <c r="A908" s="97">
        <f>'RAW MATERIALS'!B650</f>
        <v>0</v>
      </c>
      <c r="B908" s="98" t="e">
        <f t="shared" si="57"/>
        <v>#N/A</v>
      </c>
      <c r="C908" s="99">
        <f>SUMPRODUCT(('Materials bought'!$A$4:$A$4121='Buy list'!A908)*('Materials bought'!$B$4:$B$4121))-SUMPRODUCT(('Materials used'!$A$4:$A$4296='Buy list'!A908)*('Materials used'!$B$4:$B$4296))</f>
        <v>0</v>
      </c>
      <c r="D908" s="99">
        <f>SUMPRODUCT((Orders!$A$4:$A$3960='Buy list'!$A908)*(Orders!$D$4:$D$3960))</f>
        <v>0</v>
      </c>
      <c r="E908" s="99">
        <f t="shared" si="58"/>
        <v>0</v>
      </c>
      <c r="F908" s="100" t="e">
        <f>VLOOKUP(A908,'RAW MATERIALS'!$B$4:$I$206,2,FALSE)</f>
        <v>#N/A</v>
      </c>
      <c r="G908" s="100" t="e">
        <f t="shared" si="59"/>
        <v>#N/A</v>
      </c>
      <c r="H908" s="101" t="e">
        <f>'RAW MATERIALS'!#REF!</f>
        <v>#REF!</v>
      </c>
      <c r="I908" s="101" t="e">
        <f t="shared" si="60"/>
        <v>#N/A</v>
      </c>
      <c r="J908" s="137" t="e">
        <f>VLOOKUP(A908,'RAW MATERIALS'!$B$4:$I$206,3,FALSE)*B908</f>
        <v>#N/A</v>
      </c>
    </row>
    <row r="909" spans="1:10" hidden="1">
      <c r="A909" s="97">
        <f>'RAW MATERIALS'!B651</f>
        <v>0</v>
      </c>
      <c r="B909" s="98" t="e">
        <f t="shared" si="57"/>
        <v>#N/A</v>
      </c>
      <c r="C909" s="99">
        <f>SUMPRODUCT(('Materials bought'!$A$4:$A$4121='Buy list'!A909)*('Materials bought'!$B$4:$B$4121))-SUMPRODUCT(('Materials used'!$A$4:$A$4296='Buy list'!A909)*('Materials used'!$B$4:$B$4296))</f>
        <v>0</v>
      </c>
      <c r="D909" s="99">
        <f>SUMPRODUCT((Orders!$A$4:$A$3960='Buy list'!$A909)*(Orders!$D$4:$D$3960))</f>
        <v>0</v>
      </c>
      <c r="E909" s="99">
        <f t="shared" si="58"/>
        <v>0</v>
      </c>
      <c r="F909" s="100" t="e">
        <f>VLOOKUP(A909,'RAW MATERIALS'!$B$4:$I$206,2,FALSE)</f>
        <v>#N/A</v>
      </c>
      <c r="G909" s="100" t="e">
        <f t="shared" si="59"/>
        <v>#N/A</v>
      </c>
      <c r="H909" s="101" t="e">
        <f>'RAW MATERIALS'!#REF!</f>
        <v>#REF!</v>
      </c>
      <c r="I909" s="101" t="e">
        <f t="shared" si="60"/>
        <v>#N/A</v>
      </c>
      <c r="J909" s="137" t="e">
        <f>VLOOKUP(A909,'RAW MATERIALS'!$B$4:$I$206,3,FALSE)*B909</f>
        <v>#N/A</v>
      </c>
    </row>
    <row r="910" spans="1:10" hidden="1">
      <c r="A910" s="97">
        <f>'RAW MATERIALS'!B652</f>
        <v>0</v>
      </c>
      <c r="B910" s="98" t="e">
        <f t="shared" si="57"/>
        <v>#N/A</v>
      </c>
      <c r="C910" s="99">
        <f>SUMPRODUCT(('Materials bought'!$A$4:$A$4121='Buy list'!A910)*('Materials bought'!$B$4:$B$4121))-SUMPRODUCT(('Materials used'!$A$4:$A$4296='Buy list'!A910)*('Materials used'!$B$4:$B$4296))</f>
        <v>0</v>
      </c>
      <c r="D910" s="99">
        <f>SUMPRODUCT((Orders!$A$4:$A$3960='Buy list'!$A910)*(Orders!$D$4:$D$3960))</f>
        <v>0</v>
      </c>
      <c r="E910" s="99">
        <f t="shared" si="58"/>
        <v>0</v>
      </c>
      <c r="F910" s="100" t="e">
        <f>VLOOKUP(A910,'RAW MATERIALS'!$B$4:$I$206,2,FALSE)</f>
        <v>#N/A</v>
      </c>
      <c r="G910" s="100" t="e">
        <f t="shared" si="59"/>
        <v>#N/A</v>
      </c>
      <c r="H910" s="101" t="e">
        <f>'RAW MATERIALS'!#REF!</f>
        <v>#REF!</v>
      </c>
      <c r="I910" s="101" t="e">
        <f t="shared" si="60"/>
        <v>#N/A</v>
      </c>
      <c r="J910" s="137" t="e">
        <f>VLOOKUP(A910,'RAW MATERIALS'!$B$4:$I$206,3,FALSE)*B910</f>
        <v>#N/A</v>
      </c>
    </row>
    <row r="911" spans="1:10" hidden="1">
      <c r="A911" s="97">
        <f>'RAW MATERIALS'!B653</f>
        <v>0</v>
      </c>
      <c r="B911" s="98" t="e">
        <f t="shared" si="57"/>
        <v>#N/A</v>
      </c>
      <c r="C911" s="99">
        <f>SUMPRODUCT(('Materials bought'!$A$4:$A$4121='Buy list'!A911)*('Materials bought'!$B$4:$B$4121))-SUMPRODUCT(('Materials used'!$A$4:$A$4296='Buy list'!A911)*('Materials used'!$B$4:$B$4296))</f>
        <v>0</v>
      </c>
      <c r="D911" s="99">
        <f>SUMPRODUCT((Orders!$A$4:$A$3960='Buy list'!$A911)*(Orders!$D$4:$D$3960))</f>
        <v>0</v>
      </c>
      <c r="E911" s="99">
        <f t="shared" si="58"/>
        <v>0</v>
      </c>
      <c r="F911" s="100" t="e">
        <f>VLOOKUP(A911,'RAW MATERIALS'!$B$4:$I$206,2,FALSE)</f>
        <v>#N/A</v>
      </c>
      <c r="G911" s="100" t="e">
        <f t="shared" si="59"/>
        <v>#N/A</v>
      </c>
      <c r="H911" s="101" t="e">
        <f>'RAW MATERIALS'!#REF!</f>
        <v>#REF!</v>
      </c>
      <c r="I911" s="101" t="e">
        <f t="shared" si="60"/>
        <v>#N/A</v>
      </c>
      <c r="J911" s="137" t="e">
        <f>VLOOKUP(A911,'RAW MATERIALS'!$B$4:$I$206,3,FALSE)*B911</f>
        <v>#N/A</v>
      </c>
    </row>
    <row r="912" spans="1:10" hidden="1">
      <c r="A912" s="97">
        <f>'RAW MATERIALS'!B654</f>
        <v>0</v>
      </c>
      <c r="B912" s="98" t="e">
        <f t="shared" si="57"/>
        <v>#N/A</v>
      </c>
      <c r="C912" s="99">
        <f>SUMPRODUCT(('Materials bought'!$A$4:$A$4121='Buy list'!A912)*('Materials bought'!$B$4:$B$4121))-SUMPRODUCT(('Materials used'!$A$4:$A$4296='Buy list'!A912)*('Materials used'!$B$4:$B$4296))</f>
        <v>0</v>
      </c>
      <c r="D912" s="99">
        <f>SUMPRODUCT((Orders!$A$4:$A$3960='Buy list'!$A912)*(Orders!$D$4:$D$3960))</f>
        <v>0</v>
      </c>
      <c r="E912" s="99">
        <f t="shared" si="58"/>
        <v>0</v>
      </c>
      <c r="F912" s="100" t="e">
        <f>VLOOKUP(A912,'RAW MATERIALS'!$B$4:$I$206,2,FALSE)</f>
        <v>#N/A</v>
      </c>
      <c r="G912" s="100" t="e">
        <f t="shared" si="59"/>
        <v>#N/A</v>
      </c>
      <c r="H912" s="101" t="e">
        <f>'RAW MATERIALS'!#REF!</f>
        <v>#REF!</v>
      </c>
      <c r="I912" s="101" t="e">
        <f t="shared" si="60"/>
        <v>#N/A</v>
      </c>
      <c r="J912" s="137" t="e">
        <f>VLOOKUP(A912,'RAW MATERIALS'!$B$4:$I$206,3,FALSE)*B912</f>
        <v>#N/A</v>
      </c>
    </row>
    <row r="913" spans="1:10" hidden="1">
      <c r="A913" s="97">
        <f>'RAW MATERIALS'!B655</f>
        <v>0</v>
      </c>
      <c r="B913" s="98" t="e">
        <f t="shared" si="57"/>
        <v>#N/A</v>
      </c>
      <c r="C913" s="99">
        <f>SUMPRODUCT(('Materials bought'!$A$4:$A$4121='Buy list'!A913)*('Materials bought'!$B$4:$B$4121))-SUMPRODUCT(('Materials used'!$A$4:$A$4296='Buy list'!A913)*('Materials used'!$B$4:$B$4296))</f>
        <v>0</v>
      </c>
      <c r="D913" s="99">
        <f>SUMPRODUCT((Orders!$A$4:$A$3960='Buy list'!$A913)*(Orders!$D$4:$D$3960))</f>
        <v>0</v>
      </c>
      <c r="E913" s="99">
        <f t="shared" si="58"/>
        <v>0</v>
      </c>
      <c r="F913" s="100" t="e">
        <f>VLOOKUP(A913,'RAW MATERIALS'!$B$4:$I$206,2,FALSE)</f>
        <v>#N/A</v>
      </c>
      <c r="G913" s="100" t="e">
        <f t="shared" si="59"/>
        <v>#N/A</v>
      </c>
      <c r="H913" s="101" t="e">
        <f>'RAW MATERIALS'!#REF!</f>
        <v>#REF!</v>
      </c>
      <c r="I913" s="101" t="e">
        <f t="shared" si="60"/>
        <v>#N/A</v>
      </c>
      <c r="J913" s="137" t="e">
        <f>VLOOKUP(A913,'RAW MATERIALS'!$B$4:$I$206,3,FALSE)*B913</f>
        <v>#N/A</v>
      </c>
    </row>
    <row r="914" spans="1:10" hidden="1">
      <c r="A914" s="97">
        <f>'RAW MATERIALS'!B656</f>
        <v>0</v>
      </c>
      <c r="B914" s="98" t="e">
        <f t="shared" si="57"/>
        <v>#N/A</v>
      </c>
      <c r="C914" s="99">
        <f>SUMPRODUCT(('Materials bought'!$A$4:$A$4121='Buy list'!A914)*('Materials bought'!$B$4:$B$4121))-SUMPRODUCT(('Materials used'!$A$4:$A$4296='Buy list'!A914)*('Materials used'!$B$4:$B$4296))</f>
        <v>0</v>
      </c>
      <c r="D914" s="99">
        <f>SUMPRODUCT((Orders!$A$4:$A$3960='Buy list'!$A914)*(Orders!$D$4:$D$3960))</f>
        <v>0</v>
      </c>
      <c r="E914" s="99">
        <f t="shared" si="58"/>
        <v>0</v>
      </c>
      <c r="F914" s="100" t="e">
        <f>VLOOKUP(A914,'RAW MATERIALS'!$B$4:$I$206,2,FALSE)</f>
        <v>#N/A</v>
      </c>
      <c r="G914" s="100" t="e">
        <f t="shared" si="59"/>
        <v>#N/A</v>
      </c>
      <c r="H914" s="101" t="e">
        <f>'RAW MATERIALS'!#REF!</f>
        <v>#REF!</v>
      </c>
      <c r="I914" s="101" t="e">
        <f t="shared" si="60"/>
        <v>#N/A</v>
      </c>
      <c r="J914" s="137" t="e">
        <f>VLOOKUP(A914,'RAW MATERIALS'!$B$4:$I$206,3,FALSE)*B914</f>
        <v>#N/A</v>
      </c>
    </row>
    <row r="915" spans="1:10" hidden="1">
      <c r="A915" s="97">
        <f>'RAW MATERIALS'!B657</f>
        <v>0</v>
      </c>
      <c r="B915" s="98" t="e">
        <f t="shared" si="57"/>
        <v>#N/A</v>
      </c>
      <c r="C915" s="99">
        <f>SUMPRODUCT(('Materials bought'!$A$4:$A$4121='Buy list'!A915)*('Materials bought'!$B$4:$B$4121))-SUMPRODUCT(('Materials used'!$A$4:$A$4296='Buy list'!A915)*('Materials used'!$B$4:$B$4296))</f>
        <v>0</v>
      </c>
      <c r="D915" s="99">
        <f>SUMPRODUCT((Orders!$A$4:$A$3960='Buy list'!$A915)*(Orders!$D$4:$D$3960))</f>
        <v>0</v>
      </c>
      <c r="E915" s="99">
        <f t="shared" si="58"/>
        <v>0</v>
      </c>
      <c r="F915" s="100" t="e">
        <f>VLOOKUP(A915,'RAW MATERIALS'!$B$4:$I$206,2,FALSE)</f>
        <v>#N/A</v>
      </c>
      <c r="G915" s="100" t="e">
        <f t="shared" si="59"/>
        <v>#N/A</v>
      </c>
      <c r="H915" s="101" t="e">
        <f>'RAW MATERIALS'!#REF!</f>
        <v>#REF!</v>
      </c>
      <c r="I915" s="101" t="e">
        <f t="shared" si="60"/>
        <v>#N/A</v>
      </c>
      <c r="J915" s="137" t="e">
        <f>VLOOKUP(A915,'RAW MATERIALS'!$B$4:$I$206,3,FALSE)*B915</f>
        <v>#N/A</v>
      </c>
    </row>
    <row r="916" spans="1:10" hidden="1">
      <c r="A916" s="97">
        <f>'RAW MATERIALS'!B658</f>
        <v>0</v>
      </c>
      <c r="B916" s="98" t="e">
        <f t="shared" si="57"/>
        <v>#N/A</v>
      </c>
      <c r="C916" s="99">
        <f>SUMPRODUCT(('Materials bought'!$A$4:$A$4121='Buy list'!A916)*('Materials bought'!$B$4:$B$4121))-SUMPRODUCT(('Materials used'!$A$4:$A$4296='Buy list'!A916)*('Materials used'!$B$4:$B$4296))</f>
        <v>0</v>
      </c>
      <c r="D916" s="99">
        <f>SUMPRODUCT((Orders!$A$4:$A$3960='Buy list'!$A916)*(Orders!$D$4:$D$3960))</f>
        <v>0</v>
      </c>
      <c r="E916" s="99">
        <f t="shared" si="58"/>
        <v>0</v>
      </c>
      <c r="F916" s="100" t="e">
        <f>VLOOKUP(A916,'RAW MATERIALS'!$B$4:$I$206,2,FALSE)</f>
        <v>#N/A</v>
      </c>
      <c r="G916" s="100" t="e">
        <f t="shared" si="59"/>
        <v>#N/A</v>
      </c>
      <c r="H916" s="101" t="e">
        <f>'RAW MATERIALS'!#REF!</f>
        <v>#REF!</v>
      </c>
      <c r="I916" s="101" t="e">
        <f t="shared" si="60"/>
        <v>#N/A</v>
      </c>
      <c r="J916" s="137" t="e">
        <f>VLOOKUP(A916,'RAW MATERIALS'!$B$4:$I$206,3,FALSE)*B916</f>
        <v>#N/A</v>
      </c>
    </row>
    <row r="917" spans="1:10" hidden="1">
      <c r="A917" s="97">
        <f>'RAW MATERIALS'!B659</f>
        <v>0</v>
      </c>
      <c r="B917" s="98" t="e">
        <f t="shared" si="57"/>
        <v>#N/A</v>
      </c>
      <c r="C917" s="99">
        <f>SUMPRODUCT(('Materials bought'!$A$4:$A$4121='Buy list'!A917)*('Materials bought'!$B$4:$B$4121))-SUMPRODUCT(('Materials used'!$A$4:$A$4296='Buy list'!A917)*('Materials used'!$B$4:$B$4296))</f>
        <v>0</v>
      </c>
      <c r="D917" s="99">
        <f>SUMPRODUCT((Orders!$A$4:$A$3960='Buy list'!$A917)*(Orders!$D$4:$D$3960))</f>
        <v>0</v>
      </c>
      <c r="E917" s="99">
        <f t="shared" si="58"/>
        <v>0</v>
      </c>
      <c r="F917" s="100" t="e">
        <f>VLOOKUP(A917,'RAW MATERIALS'!$B$4:$I$206,2,FALSE)</f>
        <v>#N/A</v>
      </c>
      <c r="G917" s="100" t="e">
        <f t="shared" si="59"/>
        <v>#N/A</v>
      </c>
      <c r="H917" s="101" t="e">
        <f>'RAW MATERIALS'!#REF!</f>
        <v>#REF!</v>
      </c>
      <c r="I917" s="101" t="e">
        <f t="shared" si="60"/>
        <v>#N/A</v>
      </c>
      <c r="J917" s="137" t="e">
        <f>VLOOKUP(A917,'RAW MATERIALS'!$B$4:$I$206,3,FALSE)*B917</f>
        <v>#N/A</v>
      </c>
    </row>
    <row r="918" spans="1:10" hidden="1">
      <c r="A918" s="97">
        <f>'RAW MATERIALS'!B660</f>
        <v>0</v>
      </c>
      <c r="B918" s="98" t="e">
        <f t="shared" si="57"/>
        <v>#N/A</v>
      </c>
      <c r="C918" s="99">
        <f>SUMPRODUCT(('Materials bought'!$A$4:$A$4121='Buy list'!A918)*('Materials bought'!$B$4:$B$4121))-SUMPRODUCT(('Materials used'!$A$4:$A$4296='Buy list'!A918)*('Materials used'!$B$4:$B$4296))</f>
        <v>0</v>
      </c>
      <c r="D918" s="99">
        <f>SUMPRODUCT((Orders!$A$4:$A$3960='Buy list'!$A918)*(Orders!$D$4:$D$3960))</f>
        <v>0</v>
      </c>
      <c r="E918" s="99">
        <f t="shared" si="58"/>
        <v>0</v>
      </c>
      <c r="F918" s="100" t="e">
        <f>VLOOKUP(A918,'RAW MATERIALS'!$B$4:$I$206,2,FALSE)</f>
        <v>#N/A</v>
      </c>
      <c r="G918" s="100" t="e">
        <f t="shared" si="59"/>
        <v>#N/A</v>
      </c>
      <c r="H918" s="101" t="e">
        <f>'RAW MATERIALS'!#REF!</f>
        <v>#REF!</v>
      </c>
      <c r="I918" s="101" t="e">
        <f t="shared" si="60"/>
        <v>#N/A</v>
      </c>
      <c r="J918" s="137" t="e">
        <f>VLOOKUP(A918,'RAW MATERIALS'!$B$4:$I$206,3,FALSE)*B918</f>
        <v>#N/A</v>
      </c>
    </row>
    <row r="919" spans="1:10" hidden="1">
      <c r="A919" s="97">
        <f>'RAW MATERIALS'!B661</f>
        <v>0</v>
      </c>
      <c r="B919" s="98" t="e">
        <f t="shared" si="57"/>
        <v>#N/A</v>
      </c>
      <c r="C919" s="99">
        <f>SUMPRODUCT(('Materials bought'!$A$4:$A$4121='Buy list'!A919)*('Materials bought'!$B$4:$B$4121))-SUMPRODUCT(('Materials used'!$A$4:$A$4296='Buy list'!A919)*('Materials used'!$B$4:$B$4296))</f>
        <v>0</v>
      </c>
      <c r="D919" s="99">
        <f>SUMPRODUCT((Orders!$A$4:$A$3960='Buy list'!$A919)*(Orders!$D$4:$D$3960))</f>
        <v>0</v>
      </c>
      <c r="E919" s="99">
        <f t="shared" si="58"/>
        <v>0</v>
      </c>
      <c r="F919" s="100" t="e">
        <f>VLOOKUP(A919,'RAW MATERIALS'!$B$4:$I$206,2,FALSE)</f>
        <v>#N/A</v>
      </c>
      <c r="G919" s="100" t="e">
        <f t="shared" si="59"/>
        <v>#N/A</v>
      </c>
      <c r="H919" s="101" t="e">
        <f>'RAW MATERIALS'!#REF!</f>
        <v>#REF!</v>
      </c>
      <c r="I919" s="101" t="e">
        <f t="shared" si="60"/>
        <v>#N/A</v>
      </c>
      <c r="J919" s="137" t="e">
        <f>VLOOKUP(A919,'RAW MATERIALS'!$B$4:$I$206,3,FALSE)*B919</f>
        <v>#N/A</v>
      </c>
    </row>
    <row r="920" spans="1:10" hidden="1">
      <c r="A920" s="97">
        <f>'RAW MATERIALS'!B662</f>
        <v>0</v>
      </c>
      <c r="B920" s="98" t="e">
        <f t="shared" si="57"/>
        <v>#N/A</v>
      </c>
      <c r="C920" s="99">
        <f>SUMPRODUCT(('Materials bought'!$A$4:$A$4121='Buy list'!A920)*('Materials bought'!$B$4:$B$4121))-SUMPRODUCT(('Materials used'!$A$4:$A$4296='Buy list'!A920)*('Materials used'!$B$4:$B$4296))</f>
        <v>0</v>
      </c>
      <c r="D920" s="99">
        <f>SUMPRODUCT((Orders!$A$4:$A$3960='Buy list'!$A920)*(Orders!$D$4:$D$3960))</f>
        <v>0</v>
      </c>
      <c r="E920" s="99">
        <f t="shared" si="58"/>
        <v>0</v>
      </c>
      <c r="F920" s="100" t="e">
        <f>VLOOKUP(A920,'RAW MATERIALS'!$B$4:$I$206,2,FALSE)</f>
        <v>#N/A</v>
      </c>
      <c r="G920" s="100" t="e">
        <f t="shared" si="59"/>
        <v>#N/A</v>
      </c>
      <c r="H920" s="101" t="e">
        <f>'RAW MATERIALS'!#REF!</f>
        <v>#REF!</v>
      </c>
      <c r="I920" s="101" t="e">
        <f t="shared" si="60"/>
        <v>#N/A</v>
      </c>
      <c r="J920" s="137" t="e">
        <f>VLOOKUP(A920,'RAW MATERIALS'!$B$4:$I$206,3,FALSE)*B920</f>
        <v>#N/A</v>
      </c>
    </row>
    <row r="921" spans="1:10" hidden="1">
      <c r="A921" s="97">
        <f>'RAW MATERIALS'!B663</f>
        <v>0</v>
      </c>
      <c r="B921" s="98" t="e">
        <f t="shared" si="57"/>
        <v>#N/A</v>
      </c>
      <c r="C921" s="99">
        <f>SUMPRODUCT(('Materials bought'!$A$4:$A$4121='Buy list'!A921)*('Materials bought'!$B$4:$B$4121))-SUMPRODUCT(('Materials used'!$A$4:$A$4296='Buy list'!A921)*('Materials used'!$B$4:$B$4296))</f>
        <v>0</v>
      </c>
      <c r="D921" s="99">
        <f>SUMPRODUCT((Orders!$A$4:$A$3960='Buy list'!$A921)*(Orders!$D$4:$D$3960))</f>
        <v>0</v>
      </c>
      <c r="E921" s="99">
        <f t="shared" si="58"/>
        <v>0</v>
      </c>
      <c r="F921" s="100" t="e">
        <f>VLOOKUP(A921,'RAW MATERIALS'!$B$4:$I$206,2,FALSE)</f>
        <v>#N/A</v>
      </c>
      <c r="G921" s="100" t="e">
        <f t="shared" si="59"/>
        <v>#N/A</v>
      </c>
      <c r="H921" s="101" t="e">
        <f>'RAW MATERIALS'!#REF!</f>
        <v>#REF!</v>
      </c>
      <c r="I921" s="101" t="e">
        <f t="shared" si="60"/>
        <v>#N/A</v>
      </c>
      <c r="J921" s="137" t="e">
        <f>VLOOKUP(A921,'RAW MATERIALS'!$B$4:$I$206,3,FALSE)*B921</f>
        <v>#N/A</v>
      </c>
    </row>
    <row r="922" spans="1:10" hidden="1">
      <c r="A922" s="97">
        <f>'RAW MATERIALS'!B664</f>
        <v>0</v>
      </c>
      <c r="B922" s="98" t="e">
        <f t="shared" si="57"/>
        <v>#N/A</v>
      </c>
      <c r="C922" s="99">
        <f>SUMPRODUCT(('Materials bought'!$A$4:$A$4121='Buy list'!A922)*('Materials bought'!$B$4:$B$4121))-SUMPRODUCT(('Materials used'!$A$4:$A$4296='Buy list'!A922)*('Materials used'!$B$4:$B$4296))</f>
        <v>0</v>
      </c>
      <c r="D922" s="99">
        <f>SUMPRODUCT((Orders!$A$4:$A$3960='Buy list'!$A922)*(Orders!$D$4:$D$3960))</f>
        <v>0</v>
      </c>
      <c r="E922" s="99">
        <f t="shared" si="58"/>
        <v>0</v>
      </c>
      <c r="F922" s="100" t="e">
        <f>VLOOKUP(A922,'RAW MATERIALS'!$B$4:$I$206,2,FALSE)</f>
        <v>#N/A</v>
      </c>
      <c r="G922" s="100" t="e">
        <f t="shared" si="59"/>
        <v>#N/A</v>
      </c>
      <c r="H922" s="101" t="e">
        <f>'RAW MATERIALS'!#REF!</f>
        <v>#REF!</v>
      </c>
      <c r="I922" s="101" t="e">
        <f t="shared" si="60"/>
        <v>#N/A</v>
      </c>
      <c r="J922" s="137" t="e">
        <f>VLOOKUP(A922,'RAW MATERIALS'!$B$4:$I$206,3,FALSE)*B922</f>
        <v>#N/A</v>
      </c>
    </row>
    <row r="923" spans="1:10" hidden="1">
      <c r="A923" s="97">
        <f>'RAW MATERIALS'!B665</f>
        <v>0</v>
      </c>
      <c r="B923" s="98" t="e">
        <f t="shared" si="57"/>
        <v>#N/A</v>
      </c>
      <c r="C923" s="99">
        <f>SUMPRODUCT(('Materials bought'!$A$4:$A$4121='Buy list'!A923)*('Materials bought'!$B$4:$B$4121))-SUMPRODUCT(('Materials used'!$A$4:$A$4296='Buy list'!A923)*('Materials used'!$B$4:$B$4296))</f>
        <v>0</v>
      </c>
      <c r="D923" s="99">
        <f>SUMPRODUCT((Orders!$A$4:$A$3960='Buy list'!$A923)*(Orders!$D$4:$D$3960))</f>
        <v>0</v>
      </c>
      <c r="E923" s="99">
        <f t="shared" si="58"/>
        <v>0</v>
      </c>
      <c r="F923" s="100" t="e">
        <f>VLOOKUP(A923,'RAW MATERIALS'!$B$4:$I$206,2,FALSE)</f>
        <v>#N/A</v>
      </c>
      <c r="G923" s="100" t="e">
        <f t="shared" si="59"/>
        <v>#N/A</v>
      </c>
      <c r="H923" s="101" t="e">
        <f>'RAW MATERIALS'!#REF!</f>
        <v>#REF!</v>
      </c>
      <c r="I923" s="101" t="e">
        <f t="shared" si="60"/>
        <v>#N/A</v>
      </c>
      <c r="J923" s="137" t="e">
        <f>VLOOKUP(A923,'RAW MATERIALS'!$B$4:$I$206,3,FALSE)*B923</f>
        <v>#N/A</v>
      </c>
    </row>
    <row r="924" spans="1:10" hidden="1">
      <c r="A924" s="97">
        <f>'RAW MATERIALS'!B666</f>
        <v>0</v>
      </c>
      <c r="B924" s="98" t="e">
        <f t="shared" si="57"/>
        <v>#N/A</v>
      </c>
      <c r="C924" s="99">
        <f>SUMPRODUCT(('Materials bought'!$A$4:$A$4121='Buy list'!A924)*('Materials bought'!$B$4:$B$4121))-SUMPRODUCT(('Materials used'!$A$4:$A$4296='Buy list'!A924)*('Materials used'!$B$4:$B$4296))</f>
        <v>0</v>
      </c>
      <c r="D924" s="99">
        <f>SUMPRODUCT((Orders!$A$4:$A$3960='Buy list'!$A924)*(Orders!$D$4:$D$3960))</f>
        <v>0</v>
      </c>
      <c r="E924" s="99">
        <f t="shared" si="58"/>
        <v>0</v>
      </c>
      <c r="F924" s="100" t="e">
        <f>VLOOKUP(A924,'RAW MATERIALS'!$B$4:$I$206,2,FALSE)</f>
        <v>#N/A</v>
      </c>
      <c r="G924" s="100" t="e">
        <f t="shared" si="59"/>
        <v>#N/A</v>
      </c>
      <c r="H924" s="101" t="e">
        <f>'RAW MATERIALS'!#REF!</f>
        <v>#REF!</v>
      </c>
      <c r="I924" s="101" t="e">
        <f t="shared" si="60"/>
        <v>#N/A</v>
      </c>
      <c r="J924" s="137" t="e">
        <f>VLOOKUP(A924,'RAW MATERIALS'!$B$4:$I$206,3,FALSE)*B924</f>
        <v>#N/A</v>
      </c>
    </row>
    <row r="925" spans="1:10" hidden="1">
      <c r="A925" s="97">
        <f>'RAW MATERIALS'!B667</f>
        <v>0</v>
      </c>
      <c r="B925" s="98" t="e">
        <f t="shared" si="57"/>
        <v>#N/A</v>
      </c>
      <c r="C925" s="99">
        <f>SUMPRODUCT(('Materials bought'!$A$4:$A$4121='Buy list'!A925)*('Materials bought'!$B$4:$B$4121))-SUMPRODUCT(('Materials used'!$A$4:$A$4296='Buy list'!A925)*('Materials used'!$B$4:$B$4296))</f>
        <v>0</v>
      </c>
      <c r="D925" s="99">
        <f>SUMPRODUCT((Orders!$A$4:$A$3960='Buy list'!$A925)*(Orders!$D$4:$D$3960))</f>
        <v>0</v>
      </c>
      <c r="E925" s="99">
        <f t="shared" si="58"/>
        <v>0</v>
      </c>
      <c r="F925" s="100" t="e">
        <f>VLOOKUP(A925,'RAW MATERIALS'!$B$4:$I$206,2,FALSE)</f>
        <v>#N/A</v>
      </c>
      <c r="G925" s="100" t="e">
        <f t="shared" si="59"/>
        <v>#N/A</v>
      </c>
      <c r="H925" s="101" t="e">
        <f>'RAW MATERIALS'!#REF!</f>
        <v>#REF!</v>
      </c>
      <c r="I925" s="101" t="e">
        <f t="shared" si="60"/>
        <v>#N/A</v>
      </c>
      <c r="J925" s="137" t="e">
        <f>VLOOKUP(A925,'RAW MATERIALS'!$B$4:$I$206,3,FALSE)*B925</f>
        <v>#N/A</v>
      </c>
    </row>
    <row r="926" spans="1:10" hidden="1">
      <c r="A926" s="97">
        <f>'RAW MATERIALS'!B668</f>
        <v>0</v>
      </c>
      <c r="B926" s="98" t="e">
        <f t="shared" si="57"/>
        <v>#N/A</v>
      </c>
      <c r="C926" s="99">
        <f>SUMPRODUCT(('Materials bought'!$A$4:$A$4121='Buy list'!A926)*('Materials bought'!$B$4:$B$4121))-SUMPRODUCT(('Materials used'!$A$4:$A$4296='Buy list'!A926)*('Materials used'!$B$4:$B$4296))</f>
        <v>0</v>
      </c>
      <c r="D926" s="99">
        <f>SUMPRODUCT((Orders!$A$4:$A$3960='Buy list'!$A926)*(Orders!$D$4:$D$3960))</f>
        <v>0</v>
      </c>
      <c r="E926" s="99">
        <f t="shared" si="58"/>
        <v>0</v>
      </c>
      <c r="F926" s="100" t="e">
        <f>VLOOKUP(A926,'RAW MATERIALS'!$B$4:$I$206,2,FALSE)</f>
        <v>#N/A</v>
      </c>
      <c r="G926" s="100" t="e">
        <f t="shared" si="59"/>
        <v>#N/A</v>
      </c>
      <c r="H926" s="101" t="e">
        <f>'RAW MATERIALS'!#REF!</f>
        <v>#REF!</v>
      </c>
      <c r="I926" s="101" t="e">
        <f t="shared" si="60"/>
        <v>#N/A</v>
      </c>
      <c r="J926" s="137" t="e">
        <f>VLOOKUP(A926,'RAW MATERIALS'!$B$4:$I$206,3,FALSE)*B926</f>
        <v>#N/A</v>
      </c>
    </row>
    <row r="927" spans="1:10" hidden="1">
      <c r="A927" s="97">
        <f>'RAW MATERIALS'!B669</f>
        <v>0</v>
      </c>
      <c r="B927" s="98" t="e">
        <f t="shared" si="57"/>
        <v>#N/A</v>
      </c>
      <c r="C927" s="99">
        <f>SUMPRODUCT(('Materials bought'!$A$4:$A$4121='Buy list'!A927)*('Materials bought'!$B$4:$B$4121))-SUMPRODUCT(('Materials used'!$A$4:$A$4296='Buy list'!A927)*('Materials used'!$B$4:$B$4296))</f>
        <v>0</v>
      </c>
      <c r="D927" s="99">
        <f>SUMPRODUCT((Orders!$A$4:$A$3960='Buy list'!$A927)*(Orders!$D$4:$D$3960))</f>
        <v>0</v>
      </c>
      <c r="E927" s="99">
        <f t="shared" si="58"/>
        <v>0</v>
      </c>
      <c r="F927" s="100" t="e">
        <f>VLOOKUP(A927,'RAW MATERIALS'!$B$4:$I$206,2,FALSE)</f>
        <v>#N/A</v>
      </c>
      <c r="G927" s="100" t="e">
        <f t="shared" si="59"/>
        <v>#N/A</v>
      </c>
      <c r="H927" s="101" t="e">
        <f>'RAW MATERIALS'!#REF!</f>
        <v>#REF!</v>
      </c>
      <c r="I927" s="101" t="e">
        <f t="shared" si="60"/>
        <v>#N/A</v>
      </c>
      <c r="J927" s="137" t="e">
        <f>VLOOKUP(A927,'RAW MATERIALS'!$B$4:$I$206,3,FALSE)*B927</f>
        <v>#N/A</v>
      </c>
    </row>
    <row r="928" spans="1:10" hidden="1">
      <c r="A928" s="97">
        <f>'RAW MATERIALS'!B670</f>
        <v>0</v>
      </c>
      <c r="B928" s="98" t="e">
        <f t="shared" si="57"/>
        <v>#N/A</v>
      </c>
      <c r="C928" s="99">
        <f>SUMPRODUCT(('Materials bought'!$A$4:$A$4121='Buy list'!A928)*('Materials bought'!$B$4:$B$4121))-SUMPRODUCT(('Materials used'!$A$4:$A$4296='Buy list'!A928)*('Materials used'!$B$4:$B$4296))</f>
        <v>0</v>
      </c>
      <c r="D928" s="99">
        <f>SUMPRODUCT((Orders!$A$4:$A$3960='Buy list'!$A928)*(Orders!$D$4:$D$3960))</f>
        <v>0</v>
      </c>
      <c r="E928" s="99">
        <f t="shared" si="58"/>
        <v>0</v>
      </c>
      <c r="F928" s="100" t="e">
        <f>VLOOKUP(A928,'RAW MATERIALS'!$B$4:$I$206,2,FALSE)</f>
        <v>#N/A</v>
      </c>
      <c r="G928" s="100" t="e">
        <f t="shared" si="59"/>
        <v>#N/A</v>
      </c>
      <c r="H928" s="101" t="e">
        <f>'RAW MATERIALS'!#REF!</f>
        <v>#REF!</v>
      </c>
      <c r="I928" s="101" t="e">
        <f t="shared" si="60"/>
        <v>#N/A</v>
      </c>
      <c r="J928" s="137" t="e">
        <f>VLOOKUP(A928,'RAW MATERIALS'!$B$4:$I$206,3,FALSE)*B928</f>
        <v>#N/A</v>
      </c>
    </row>
    <row r="929" spans="1:10" hidden="1">
      <c r="A929" s="97">
        <f>'RAW MATERIALS'!B671</f>
        <v>0</v>
      </c>
      <c r="B929" s="98" t="e">
        <f t="shared" si="57"/>
        <v>#N/A</v>
      </c>
      <c r="C929" s="99">
        <f>SUMPRODUCT(('Materials bought'!$A$4:$A$4121='Buy list'!A929)*('Materials bought'!$B$4:$B$4121))-SUMPRODUCT(('Materials used'!$A$4:$A$4296='Buy list'!A929)*('Materials used'!$B$4:$B$4296))</f>
        <v>0</v>
      </c>
      <c r="D929" s="99">
        <f>SUMPRODUCT((Orders!$A$4:$A$3960='Buy list'!$A929)*(Orders!$D$4:$D$3960))</f>
        <v>0</v>
      </c>
      <c r="E929" s="99">
        <f t="shared" si="58"/>
        <v>0</v>
      </c>
      <c r="F929" s="100" t="e">
        <f>VLOOKUP(A929,'RAW MATERIALS'!$B$4:$I$206,2,FALSE)</f>
        <v>#N/A</v>
      </c>
      <c r="G929" s="100" t="e">
        <f t="shared" si="59"/>
        <v>#N/A</v>
      </c>
      <c r="H929" s="101" t="e">
        <f>'RAW MATERIALS'!#REF!</f>
        <v>#REF!</v>
      </c>
      <c r="I929" s="101" t="e">
        <f t="shared" si="60"/>
        <v>#N/A</v>
      </c>
      <c r="J929" s="137" t="e">
        <f>VLOOKUP(A929,'RAW MATERIALS'!$B$4:$I$206,3,FALSE)*B929</f>
        <v>#N/A</v>
      </c>
    </row>
    <row r="930" spans="1:10" hidden="1">
      <c r="A930" s="97">
        <f>'RAW MATERIALS'!B672</f>
        <v>0</v>
      </c>
      <c r="B930" s="98" t="e">
        <f t="shared" si="57"/>
        <v>#N/A</v>
      </c>
      <c r="C930" s="99">
        <f>SUMPRODUCT(('Materials bought'!$A$4:$A$4121='Buy list'!A930)*('Materials bought'!$B$4:$B$4121))-SUMPRODUCT(('Materials used'!$A$4:$A$4296='Buy list'!A930)*('Materials used'!$B$4:$B$4296))</f>
        <v>0</v>
      </c>
      <c r="D930" s="99">
        <f>SUMPRODUCT((Orders!$A$4:$A$3960='Buy list'!$A930)*(Orders!$D$4:$D$3960))</f>
        <v>0</v>
      </c>
      <c r="E930" s="99">
        <f t="shared" si="58"/>
        <v>0</v>
      </c>
      <c r="F930" s="100" t="e">
        <f>VLOOKUP(A930,'RAW MATERIALS'!$B$4:$I$206,2,FALSE)</f>
        <v>#N/A</v>
      </c>
      <c r="G930" s="100" t="e">
        <f t="shared" si="59"/>
        <v>#N/A</v>
      </c>
      <c r="H930" s="101" t="e">
        <f>'RAW MATERIALS'!#REF!</f>
        <v>#REF!</v>
      </c>
      <c r="I930" s="101" t="e">
        <f t="shared" si="60"/>
        <v>#N/A</v>
      </c>
      <c r="J930" s="137" t="e">
        <f>VLOOKUP(A930,'RAW MATERIALS'!$B$4:$I$206,3,FALSE)*B930</f>
        <v>#N/A</v>
      </c>
    </row>
    <row r="931" spans="1:10" hidden="1">
      <c r="A931" s="97">
        <f>'RAW MATERIALS'!B673</f>
        <v>0</v>
      </c>
      <c r="B931" s="98" t="e">
        <f t="shared" si="57"/>
        <v>#N/A</v>
      </c>
      <c r="C931" s="99">
        <f>SUMPRODUCT(('Materials bought'!$A$4:$A$4121='Buy list'!A931)*('Materials bought'!$B$4:$B$4121))-SUMPRODUCT(('Materials used'!$A$4:$A$4296='Buy list'!A931)*('Materials used'!$B$4:$B$4296))</f>
        <v>0</v>
      </c>
      <c r="D931" s="99">
        <f>SUMPRODUCT((Orders!$A$4:$A$3960='Buy list'!$A931)*(Orders!$D$4:$D$3960))</f>
        <v>0</v>
      </c>
      <c r="E931" s="99">
        <f t="shared" si="58"/>
        <v>0</v>
      </c>
      <c r="F931" s="100" t="e">
        <f>VLOOKUP(A931,'RAW MATERIALS'!$B$4:$I$206,2,FALSE)</f>
        <v>#N/A</v>
      </c>
      <c r="G931" s="100" t="e">
        <f t="shared" si="59"/>
        <v>#N/A</v>
      </c>
      <c r="H931" s="101" t="e">
        <f>'RAW MATERIALS'!#REF!</f>
        <v>#REF!</v>
      </c>
      <c r="I931" s="101" t="e">
        <f t="shared" si="60"/>
        <v>#N/A</v>
      </c>
      <c r="J931" s="137" t="e">
        <f>VLOOKUP(A931,'RAW MATERIALS'!$B$4:$I$206,3,FALSE)*B931</f>
        <v>#N/A</v>
      </c>
    </row>
    <row r="932" spans="1:10" hidden="1">
      <c r="A932" s="97">
        <f>'RAW MATERIALS'!B674</f>
        <v>0</v>
      </c>
      <c r="B932" s="98" t="e">
        <f t="shared" si="57"/>
        <v>#N/A</v>
      </c>
      <c r="C932" s="99">
        <f>SUMPRODUCT(('Materials bought'!$A$4:$A$4121='Buy list'!A932)*('Materials bought'!$B$4:$B$4121))-SUMPRODUCT(('Materials used'!$A$4:$A$4296='Buy list'!A932)*('Materials used'!$B$4:$B$4296))</f>
        <v>0</v>
      </c>
      <c r="D932" s="99">
        <f>SUMPRODUCT((Orders!$A$4:$A$3960='Buy list'!$A932)*(Orders!$D$4:$D$3960))</f>
        <v>0</v>
      </c>
      <c r="E932" s="99">
        <f t="shared" si="58"/>
        <v>0</v>
      </c>
      <c r="F932" s="100" t="e">
        <f>VLOOKUP(A932,'RAW MATERIALS'!$B$4:$I$206,2,FALSE)</f>
        <v>#N/A</v>
      </c>
      <c r="G932" s="100" t="e">
        <f t="shared" si="59"/>
        <v>#N/A</v>
      </c>
      <c r="H932" s="101" t="e">
        <f>'RAW MATERIALS'!#REF!</f>
        <v>#REF!</v>
      </c>
      <c r="I932" s="101" t="e">
        <f t="shared" si="60"/>
        <v>#N/A</v>
      </c>
      <c r="J932" s="137" t="e">
        <f>VLOOKUP(A932,'RAW MATERIALS'!$B$4:$I$206,3,FALSE)*B932</f>
        <v>#N/A</v>
      </c>
    </row>
    <row r="933" spans="1:10" hidden="1">
      <c r="A933" s="97">
        <f>'RAW MATERIALS'!B675</f>
        <v>0</v>
      </c>
      <c r="B933" s="98" t="e">
        <f t="shared" si="57"/>
        <v>#N/A</v>
      </c>
      <c r="C933" s="99">
        <f>SUMPRODUCT(('Materials bought'!$A$4:$A$4121='Buy list'!A933)*('Materials bought'!$B$4:$B$4121))-SUMPRODUCT(('Materials used'!$A$4:$A$4296='Buy list'!A933)*('Materials used'!$B$4:$B$4296))</f>
        <v>0</v>
      </c>
      <c r="D933" s="99">
        <f>SUMPRODUCT((Orders!$A$4:$A$3960='Buy list'!$A933)*(Orders!$D$4:$D$3960))</f>
        <v>0</v>
      </c>
      <c r="E933" s="99">
        <f t="shared" si="58"/>
        <v>0</v>
      </c>
      <c r="F933" s="100" t="e">
        <f>VLOOKUP(A933,'RAW MATERIALS'!$B$4:$I$206,2,FALSE)</f>
        <v>#N/A</v>
      </c>
      <c r="G933" s="100" t="e">
        <f t="shared" si="59"/>
        <v>#N/A</v>
      </c>
      <c r="H933" s="101" t="e">
        <f>'RAW MATERIALS'!#REF!</f>
        <v>#REF!</v>
      </c>
      <c r="I933" s="101" t="e">
        <f t="shared" si="60"/>
        <v>#N/A</v>
      </c>
      <c r="J933" s="137" t="e">
        <f>VLOOKUP(A933,'RAW MATERIALS'!$B$4:$I$206,3,FALSE)*B933</f>
        <v>#N/A</v>
      </c>
    </row>
    <row r="934" spans="1:10" hidden="1">
      <c r="A934" s="97">
        <f>'RAW MATERIALS'!B676</f>
        <v>0</v>
      </c>
      <c r="B934" s="98" t="e">
        <f t="shared" si="57"/>
        <v>#N/A</v>
      </c>
      <c r="C934" s="99">
        <f>SUMPRODUCT(('Materials bought'!$A$4:$A$4121='Buy list'!A934)*('Materials bought'!$B$4:$B$4121))-SUMPRODUCT(('Materials used'!$A$4:$A$4296='Buy list'!A934)*('Materials used'!$B$4:$B$4296))</f>
        <v>0</v>
      </c>
      <c r="D934" s="99">
        <f>SUMPRODUCT((Orders!$A$4:$A$3960='Buy list'!$A934)*(Orders!$D$4:$D$3960))</f>
        <v>0</v>
      </c>
      <c r="E934" s="99">
        <f t="shared" si="58"/>
        <v>0</v>
      </c>
      <c r="F934" s="100" t="e">
        <f>VLOOKUP(A934,'RAW MATERIALS'!$B$4:$I$206,2,FALSE)</f>
        <v>#N/A</v>
      </c>
      <c r="G934" s="100" t="e">
        <f t="shared" si="59"/>
        <v>#N/A</v>
      </c>
      <c r="H934" s="101" t="e">
        <f>'RAW MATERIALS'!#REF!</f>
        <v>#REF!</v>
      </c>
      <c r="I934" s="101" t="e">
        <f t="shared" si="60"/>
        <v>#N/A</v>
      </c>
      <c r="J934" s="137" t="e">
        <f>VLOOKUP(A934,'RAW MATERIALS'!$B$4:$I$206,3,FALSE)*B934</f>
        <v>#N/A</v>
      </c>
    </row>
    <row r="935" spans="1:10" hidden="1">
      <c r="A935" s="97">
        <f>'RAW MATERIALS'!B677</f>
        <v>0</v>
      </c>
      <c r="B935" s="98" t="e">
        <f t="shared" si="57"/>
        <v>#N/A</v>
      </c>
      <c r="C935" s="99">
        <f>SUMPRODUCT(('Materials bought'!$A$4:$A$4121='Buy list'!A935)*('Materials bought'!$B$4:$B$4121))-SUMPRODUCT(('Materials used'!$A$4:$A$4296='Buy list'!A935)*('Materials used'!$B$4:$B$4296))</f>
        <v>0</v>
      </c>
      <c r="D935" s="99">
        <f>SUMPRODUCT((Orders!$A$4:$A$3960='Buy list'!$A935)*(Orders!$D$4:$D$3960))</f>
        <v>0</v>
      </c>
      <c r="E935" s="99">
        <f t="shared" si="58"/>
        <v>0</v>
      </c>
      <c r="F935" s="100" t="e">
        <f>VLOOKUP(A935,'RAW MATERIALS'!$B$4:$I$206,2,FALSE)</f>
        <v>#N/A</v>
      </c>
      <c r="G935" s="100" t="e">
        <f t="shared" si="59"/>
        <v>#N/A</v>
      </c>
      <c r="H935" s="101" t="e">
        <f>'RAW MATERIALS'!#REF!</f>
        <v>#REF!</v>
      </c>
      <c r="I935" s="101" t="e">
        <f t="shared" si="60"/>
        <v>#N/A</v>
      </c>
      <c r="J935" s="137" t="e">
        <f>VLOOKUP(A935,'RAW MATERIALS'!$B$4:$I$206,3,FALSE)*B935</f>
        <v>#N/A</v>
      </c>
    </row>
    <row r="936" spans="1:10" hidden="1">
      <c r="A936" s="97">
        <f>'RAW MATERIALS'!B678</f>
        <v>0</v>
      </c>
      <c r="B936" s="98" t="e">
        <f t="shared" si="57"/>
        <v>#N/A</v>
      </c>
      <c r="C936" s="99">
        <f>SUMPRODUCT(('Materials bought'!$A$4:$A$4121='Buy list'!A936)*('Materials bought'!$B$4:$B$4121))-SUMPRODUCT(('Materials used'!$A$4:$A$4296='Buy list'!A936)*('Materials used'!$B$4:$B$4296))</f>
        <v>0</v>
      </c>
      <c r="D936" s="99">
        <f>SUMPRODUCT((Orders!$A$4:$A$3960='Buy list'!$A936)*(Orders!$D$4:$D$3960))</f>
        <v>0</v>
      </c>
      <c r="E936" s="99">
        <f t="shared" si="58"/>
        <v>0</v>
      </c>
      <c r="F936" s="100" t="e">
        <f>VLOOKUP(A936,'RAW MATERIALS'!$B$4:$I$206,2,FALSE)</f>
        <v>#N/A</v>
      </c>
      <c r="G936" s="100" t="e">
        <f t="shared" si="59"/>
        <v>#N/A</v>
      </c>
      <c r="H936" s="101" t="e">
        <f>'RAW MATERIALS'!#REF!</f>
        <v>#REF!</v>
      </c>
      <c r="I936" s="101" t="e">
        <f t="shared" si="60"/>
        <v>#N/A</v>
      </c>
      <c r="J936" s="137" t="e">
        <f>VLOOKUP(A936,'RAW MATERIALS'!$B$4:$I$206,3,FALSE)*B936</f>
        <v>#N/A</v>
      </c>
    </row>
    <row r="937" spans="1:10" hidden="1">
      <c r="A937" s="97">
        <f>'RAW MATERIALS'!B679</f>
        <v>0</v>
      </c>
      <c r="B937" s="98" t="e">
        <f t="shared" si="57"/>
        <v>#N/A</v>
      </c>
      <c r="C937" s="99">
        <f>SUMPRODUCT(('Materials bought'!$A$4:$A$4121='Buy list'!A937)*('Materials bought'!$B$4:$B$4121))-SUMPRODUCT(('Materials used'!$A$4:$A$4296='Buy list'!A937)*('Materials used'!$B$4:$B$4296))</f>
        <v>0</v>
      </c>
      <c r="D937" s="99">
        <f>SUMPRODUCT((Orders!$A$4:$A$3960='Buy list'!$A937)*(Orders!$D$4:$D$3960))</f>
        <v>0</v>
      </c>
      <c r="E937" s="99">
        <f t="shared" si="58"/>
        <v>0</v>
      </c>
      <c r="F937" s="100" t="e">
        <f>VLOOKUP(A937,'RAW MATERIALS'!$B$4:$I$206,2,FALSE)</f>
        <v>#N/A</v>
      </c>
      <c r="G937" s="100" t="e">
        <f t="shared" si="59"/>
        <v>#N/A</v>
      </c>
      <c r="H937" s="101" t="e">
        <f>'RAW MATERIALS'!#REF!</f>
        <v>#REF!</v>
      </c>
      <c r="I937" s="101" t="e">
        <f t="shared" si="60"/>
        <v>#N/A</v>
      </c>
      <c r="J937" s="137" t="e">
        <f>VLOOKUP(A937,'RAW MATERIALS'!$B$4:$I$206,3,FALSE)*B937</f>
        <v>#N/A</v>
      </c>
    </row>
    <row r="938" spans="1:10" hidden="1">
      <c r="A938" s="97">
        <f>'RAW MATERIALS'!B680</f>
        <v>0</v>
      </c>
      <c r="B938" s="98" t="e">
        <f t="shared" si="57"/>
        <v>#N/A</v>
      </c>
      <c r="C938" s="99">
        <f>SUMPRODUCT(('Materials bought'!$A$4:$A$4121='Buy list'!A938)*('Materials bought'!$B$4:$B$4121))-SUMPRODUCT(('Materials used'!$A$4:$A$4296='Buy list'!A938)*('Materials used'!$B$4:$B$4296))</f>
        <v>0</v>
      </c>
      <c r="D938" s="99">
        <f>SUMPRODUCT((Orders!$A$4:$A$3960='Buy list'!$A938)*(Orders!$D$4:$D$3960))</f>
        <v>0</v>
      </c>
      <c r="E938" s="99">
        <f t="shared" si="58"/>
        <v>0</v>
      </c>
      <c r="F938" s="100" t="e">
        <f>VLOOKUP(A938,'RAW MATERIALS'!$B$4:$I$206,2,FALSE)</f>
        <v>#N/A</v>
      </c>
      <c r="G938" s="100" t="e">
        <f t="shared" si="59"/>
        <v>#N/A</v>
      </c>
      <c r="H938" s="101" t="e">
        <f>'RAW MATERIALS'!#REF!</f>
        <v>#REF!</v>
      </c>
      <c r="I938" s="101" t="e">
        <f t="shared" si="60"/>
        <v>#N/A</v>
      </c>
      <c r="J938" s="137" t="e">
        <f>VLOOKUP(A938,'RAW MATERIALS'!$B$4:$I$206,3,FALSE)*B938</f>
        <v>#N/A</v>
      </c>
    </row>
    <row r="939" spans="1:10" hidden="1">
      <c r="A939" s="97">
        <f>'RAW MATERIALS'!B681</f>
        <v>0</v>
      </c>
      <c r="B939" s="98" t="e">
        <f t="shared" si="57"/>
        <v>#N/A</v>
      </c>
      <c r="C939" s="99">
        <f>SUMPRODUCT(('Materials bought'!$A$4:$A$4121='Buy list'!A939)*('Materials bought'!$B$4:$B$4121))-SUMPRODUCT(('Materials used'!$A$4:$A$4296='Buy list'!A939)*('Materials used'!$B$4:$B$4296))</f>
        <v>0</v>
      </c>
      <c r="D939" s="99">
        <f>SUMPRODUCT((Orders!$A$4:$A$3960='Buy list'!$A939)*(Orders!$D$4:$D$3960))</f>
        <v>0</v>
      </c>
      <c r="E939" s="99">
        <f t="shared" si="58"/>
        <v>0</v>
      </c>
      <c r="F939" s="100" t="e">
        <f>VLOOKUP(A939,'RAW MATERIALS'!$B$4:$I$206,2,FALSE)</f>
        <v>#N/A</v>
      </c>
      <c r="G939" s="100" t="e">
        <f t="shared" si="59"/>
        <v>#N/A</v>
      </c>
      <c r="H939" s="101" t="e">
        <f>'RAW MATERIALS'!#REF!</f>
        <v>#REF!</v>
      </c>
      <c r="I939" s="101" t="e">
        <f t="shared" si="60"/>
        <v>#N/A</v>
      </c>
      <c r="J939" s="137" t="e">
        <f>VLOOKUP(A939,'RAW MATERIALS'!$B$4:$I$206,3,FALSE)*B939</f>
        <v>#N/A</v>
      </c>
    </row>
    <row r="940" spans="1:10" hidden="1">
      <c r="A940" s="97">
        <f>'RAW MATERIALS'!B682</f>
        <v>0</v>
      </c>
      <c r="B940" s="98" t="e">
        <f t="shared" si="57"/>
        <v>#N/A</v>
      </c>
      <c r="C940" s="99">
        <f>SUMPRODUCT(('Materials bought'!$A$4:$A$4121='Buy list'!A940)*('Materials bought'!$B$4:$B$4121))-SUMPRODUCT(('Materials used'!$A$4:$A$4296='Buy list'!A940)*('Materials used'!$B$4:$B$4296))</f>
        <v>0</v>
      </c>
      <c r="D940" s="99">
        <f>SUMPRODUCT((Orders!$A$4:$A$3960='Buy list'!$A940)*(Orders!$D$4:$D$3960))</f>
        <v>0</v>
      </c>
      <c r="E940" s="99">
        <f t="shared" si="58"/>
        <v>0</v>
      </c>
      <c r="F940" s="100" t="e">
        <f>VLOOKUP(A940,'RAW MATERIALS'!$B$4:$I$206,2,FALSE)</f>
        <v>#N/A</v>
      </c>
      <c r="G940" s="100" t="e">
        <f t="shared" si="59"/>
        <v>#N/A</v>
      </c>
      <c r="H940" s="101" t="e">
        <f>'RAW MATERIALS'!#REF!</f>
        <v>#REF!</v>
      </c>
      <c r="I940" s="101" t="e">
        <f t="shared" si="60"/>
        <v>#N/A</v>
      </c>
      <c r="J940" s="137" t="e">
        <f>VLOOKUP(A940,'RAW MATERIALS'!$B$4:$I$206,3,FALSE)*B940</f>
        <v>#N/A</v>
      </c>
    </row>
    <row r="941" spans="1:10" hidden="1">
      <c r="A941" s="97">
        <f>'RAW MATERIALS'!B683</f>
        <v>0</v>
      </c>
      <c r="B941" s="98" t="e">
        <f t="shared" si="57"/>
        <v>#N/A</v>
      </c>
      <c r="C941" s="99">
        <f>SUMPRODUCT(('Materials bought'!$A$4:$A$4121='Buy list'!A941)*('Materials bought'!$B$4:$B$4121))-SUMPRODUCT(('Materials used'!$A$4:$A$4296='Buy list'!A941)*('Materials used'!$B$4:$B$4296))</f>
        <v>0</v>
      </c>
      <c r="D941" s="99">
        <f>SUMPRODUCT((Orders!$A$4:$A$3960='Buy list'!$A941)*(Orders!$D$4:$D$3960))</f>
        <v>0</v>
      </c>
      <c r="E941" s="99">
        <f t="shared" si="58"/>
        <v>0</v>
      </c>
      <c r="F941" s="100" t="e">
        <f>VLOOKUP(A941,'RAW MATERIALS'!$B$4:$I$206,2,FALSE)</f>
        <v>#N/A</v>
      </c>
      <c r="G941" s="100" t="e">
        <f t="shared" si="59"/>
        <v>#N/A</v>
      </c>
      <c r="H941" s="101" t="e">
        <f>'RAW MATERIALS'!#REF!</f>
        <v>#REF!</v>
      </c>
      <c r="I941" s="101" t="e">
        <f t="shared" si="60"/>
        <v>#N/A</v>
      </c>
      <c r="J941" s="137" t="e">
        <f>VLOOKUP(A941,'RAW MATERIALS'!$B$4:$I$206,3,FALSE)*B941</f>
        <v>#N/A</v>
      </c>
    </row>
    <row r="942" spans="1:10" hidden="1">
      <c r="A942" s="97">
        <f>'RAW MATERIALS'!B684</f>
        <v>0</v>
      </c>
      <c r="B942" s="98" t="e">
        <f t="shared" si="57"/>
        <v>#N/A</v>
      </c>
      <c r="C942" s="99">
        <f>SUMPRODUCT(('Materials bought'!$A$4:$A$4121='Buy list'!A942)*('Materials bought'!$B$4:$B$4121))-SUMPRODUCT(('Materials used'!$A$4:$A$4296='Buy list'!A942)*('Materials used'!$B$4:$B$4296))</f>
        <v>0</v>
      </c>
      <c r="D942" s="99">
        <f>SUMPRODUCT((Orders!$A$4:$A$3960='Buy list'!$A942)*(Orders!$D$4:$D$3960))</f>
        <v>0</v>
      </c>
      <c r="E942" s="99">
        <f t="shared" si="58"/>
        <v>0</v>
      </c>
      <c r="F942" s="100" t="e">
        <f>VLOOKUP(A942,'RAW MATERIALS'!$B$4:$I$206,2,FALSE)</f>
        <v>#N/A</v>
      </c>
      <c r="G942" s="100" t="e">
        <f t="shared" si="59"/>
        <v>#N/A</v>
      </c>
      <c r="H942" s="101" t="e">
        <f>'RAW MATERIALS'!#REF!</f>
        <v>#REF!</v>
      </c>
      <c r="I942" s="101" t="e">
        <f t="shared" si="60"/>
        <v>#N/A</v>
      </c>
      <c r="J942" s="137" t="e">
        <f>VLOOKUP(A942,'RAW MATERIALS'!$B$4:$I$206,3,FALSE)*B942</f>
        <v>#N/A</v>
      </c>
    </row>
    <row r="943" spans="1:10" hidden="1">
      <c r="A943" s="97">
        <f>'RAW MATERIALS'!B685</f>
        <v>0</v>
      </c>
      <c r="B943" s="98" t="e">
        <f t="shared" si="57"/>
        <v>#N/A</v>
      </c>
      <c r="C943" s="99">
        <f>SUMPRODUCT(('Materials bought'!$A$4:$A$4121='Buy list'!A943)*('Materials bought'!$B$4:$B$4121))-SUMPRODUCT(('Materials used'!$A$4:$A$4296='Buy list'!A943)*('Materials used'!$B$4:$B$4296))</f>
        <v>0</v>
      </c>
      <c r="D943" s="99">
        <f>SUMPRODUCT((Orders!$A$4:$A$3960='Buy list'!$A943)*(Orders!$D$4:$D$3960))</f>
        <v>0</v>
      </c>
      <c r="E943" s="99">
        <f t="shared" si="58"/>
        <v>0</v>
      </c>
      <c r="F943" s="100" t="e">
        <f>VLOOKUP(A943,'RAW MATERIALS'!$B$4:$I$206,2,FALSE)</f>
        <v>#N/A</v>
      </c>
      <c r="G943" s="100" t="e">
        <f t="shared" si="59"/>
        <v>#N/A</v>
      </c>
      <c r="H943" s="101" t="e">
        <f>'RAW MATERIALS'!#REF!</f>
        <v>#REF!</v>
      </c>
      <c r="I943" s="101" t="e">
        <f t="shared" si="60"/>
        <v>#N/A</v>
      </c>
      <c r="J943" s="137" t="e">
        <f>VLOOKUP(A943,'RAW MATERIALS'!$B$4:$I$206,3,FALSE)*B943</f>
        <v>#N/A</v>
      </c>
    </row>
    <row r="944" spans="1:10" hidden="1">
      <c r="A944" s="97">
        <f>'RAW MATERIALS'!B686</f>
        <v>0</v>
      </c>
      <c r="B944" s="98" t="e">
        <f t="shared" si="57"/>
        <v>#N/A</v>
      </c>
      <c r="C944" s="99">
        <f>SUMPRODUCT(('Materials bought'!$A$4:$A$4121='Buy list'!A944)*('Materials bought'!$B$4:$B$4121))-SUMPRODUCT(('Materials used'!$A$4:$A$4296='Buy list'!A944)*('Materials used'!$B$4:$B$4296))</f>
        <v>0</v>
      </c>
      <c r="D944" s="99">
        <f>SUMPRODUCT((Orders!$A$4:$A$3960='Buy list'!$A944)*(Orders!$D$4:$D$3960))</f>
        <v>0</v>
      </c>
      <c r="E944" s="99">
        <f t="shared" si="58"/>
        <v>0</v>
      </c>
      <c r="F944" s="100" t="e">
        <f>VLOOKUP(A944,'RAW MATERIALS'!$B$4:$I$206,2,FALSE)</f>
        <v>#N/A</v>
      </c>
      <c r="G944" s="100" t="e">
        <f t="shared" si="59"/>
        <v>#N/A</v>
      </c>
      <c r="H944" s="101" t="e">
        <f>'RAW MATERIALS'!#REF!</f>
        <v>#REF!</v>
      </c>
      <c r="I944" s="101" t="e">
        <f t="shared" si="60"/>
        <v>#N/A</v>
      </c>
      <c r="J944" s="137" t="e">
        <f>VLOOKUP(A944,'RAW MATERIALS'!$B$4:$I$206,3,FALSE)*B944</f>
        <v>#N/A</v>
      </c>
    </row>
    <row r="945" spans="1:10" hidden="1">
      <c r="A945" s="97">
        <f>'RAW MATERIALS'!B687</f>
        <v>0</v>
      </c>
      <c r="B945" s="98" t="e">
        <f t="shared" si="57"/>
        <v>#N/A</v>
      </c>
      <c r="C945" s="99">
        <f>SUMPRODUCT(('Materials bought'!$A$4:$A$4121='Buy list'!A945)*('Materials bought'!$B$4:$B$4121))-SUMPRODUCT(('Materials used'!$A$4:$A$4296='Buy list'!A945)*('Materials used'!$B$4:$B$4296))</f>
        <v>0</v>
      </c>
      <c r="D945" s="99">
        <f>SUMPRODUCT((Orders!$A$4:$A$3960='Buy list'!$A945)*(Orders!$D$4:$D$3960))</f>
        <v>0</v>
      </c>
      <c r="E945" s="99">
        <f t="shared" si="58"/>
        <v>0</v>
      </c>
      <c r="F945" s="100" t="e">
        <f>VLOOKUP(A945,'RAW MATERIALS'!$B$4:$I$206,2,FALSE)</f>
        <v>#N/A</v>
      </c>
      <c r="G945" s="100" t="e">
        <f t="shared" si="59"/>
        <v>#N/A</v>
      </c>
      <c r="H945" s="101" t="e">
        <f>'RAW MATERIALS'!#REF!</f>
        <v>#REF!</v>
      </c>
      <c r="I945" s="101" t="e">
        <f t="shared" si="60"/>
        <v>#N/A</v>
      </c>
      <c r="J945" s="137" t="e">
        <f>VLOOKUP(A945,'RAW MATERIALS'!$B$4:$I$206,3,FALSE)*B945</f>
        <v>#N/A</v>
      </c>
    </row>
    <row r="946" spans="1:10" hidden="1">
      <c r="A946" s="97">
        <f>'RAW MATERIALS'!B688</f>
        <v>0</v>
      </c>
      <c r="B946" s="98" t="e">
        <f t="shared" si="57"/>
        <v>#N/A</v>
      </c>
      <c r="C946" s="99">
        <f>SUMPRODUCT(('Materials bought'!$A$4:$A$4121='Buy list'!A946)*('Materials bought'!$B$4:$B$4121))-SUMPRODUCT(('Materials used'!$A$4:$A$4296='Buy list'!A946)*('Materials used'!$B$4:$B$4296))</f>
        <v>0</v>
      </c>
      <c r="D946" s="99">
        <f>SUMPRODUCT((Orders!$A$4:$A$3960='Buy list'!$A946)*(Orders!$D$4:$D$3960))</f>
        <v>0</v>
      </c>
      <c r="E946" s="99">
        <f t="shared" si="58"/>
        <v>0</v>
      </c>
      <c r="F946" s="100" t="e">
        <f>VLOOKUP(A946,'RAW MATERIALS'!$B$4:$I$206,2,FALSE)</f>
        <v>#N/A</v>
      </c>
      <c r="G946" s="100" t="e">
        <f t="shared" si="59"/>
        <v>#N/A</v>
      </c>
      <c r="H946" s="101" t="e">
        <f>'RAW MATERIALS'!#REF!</f>
        <v>#REF!</v>
      </c>
      <c r="I946" s="101" t="e">
        <f t="shared" si="60"/>
        <v>#N/A</v>
      </c>
      <c r="J946" s="137" t="e">
        <f>VLOOKUP(A946,'RAW MATERIALS'!$B$4:$I$206,3,FALSE)*B946</f>
        <v>#N/A</v>
      </c>
    </row>
    <row r="947" spans="1:10" hidden="1">
      <c r="A947" s="97">
        <f>'RAW MATERIALS'!B689</f>
        <v>0</v>
      </c>
      <c r="B947" s="98" t="e">
        <f t="shared" si="57"/>
        <v>#N/A</v>
      </c>
      <c r="C947" s="99">
        <f>SUMPRODUCT(('Materials bought'!$A$4:$A$4121='Buy list'!A947)*('Materials bought'!$B$4:$B$4121))-SUMPRODUCT(('Materials used'!$A$4:$A$4296='Buy list'!A947)*('Materials used'!$B$4:$B$4296))</f>
        <v>0</v>
      </c>
      <c r="D947" s="99">
        <f>SUMPRODUCT((Orders!$A$4:$A$3960='Buy list'!$A947)*(Orders!$D$4:$D$3960))</f>
        <v>0</v>
      </c>
      <c r="E947" s="99">
        <f t="shared" si="58"/>
        <v>0</v>
      </c>
      <c r="F947" s="100" t="e">
        <f>VLOOKUP(A947,'RAW MATERIALS'!$B$4:$I$206,2,FALSE)</f>
        <v>#N/A</v>
      </c>
      <c r="G947" s="100" t="e">
        <f t="shared" si="59"/>
        <v>#N/A</v>
      </c>
      <c r="H947" s="101" t="e">
        <f>'RAW MATERIALS'!#REF!</f>
        <v>#REF!</v>
      </c>
      <c r="I947" s="101" t="e">
        <f t="shared" si="60"/>
        <v>#N/A</v>
      </c>
      <c r="J947" s="137" t="e">
        <f>VLOOKUP(A947,'RAW MATERIALS'!$B$4:$I$206,3,FALSE)*B947</f>
        <v>#N/A</v>
      </c>
    </row>
    <row r="948" spans="1:10" hidden="1">
      <c r="A948" s="97">
        <f>'RAW MATERIALS'!B690</f>
        <v>0</v>
      </c>
      <c r="B948" s="98" t="e">
        <f t="shared" si="57"/>
        <v>#N/A</v>
      </c>
      <c r="C948" s="99">
        <f>SUMPRODUCT(('Materials bought'!$A$4:$A$4121='Buy list'!A948)*('Materials bought'!$B$4:$B$4121))-SUMPRODUCT(('Materials used'!$A$4:$A$4296='Buy list'!A948)*('Materials used'!$B$4:$B$4296))</f>
        <v>0</v>
      </c>
      <c r="D948" s="99">
        <f>SUMPRODUCT((Orders!$A$4:$A$3960='Buy list'!$A948)*(Orders!$D$4:$D$3960))</f>
        <v>0</v>
      </c>
      <c r="E948" s="99">
        <f t="shared" si="58"/>
        <v>0</v>
      </c>
      <c r="F948" s="100" t="e">
        <f>VLOOKUP(A948,'RAW MATERIALS'!$B$4:$I$206,2,FALSE)</f>
        <v>#N/A</v>
      </c>
      <c r="G948" s="100" t="e">
        <f t="shared" si="59"/>
        <v>#N/A</v>
      </c>
      <c r="H948" s="101" t="e">
        <f>'RAW MATERIALS'!#REF!</f>
        <v>#REF!</v>
      </c>
      <c r="I948" s="101" t="e">
        <f t="shared" si="60"/>
        <v>#N/A</v>
      </c>
      <c r="J948" s="137" t="e">
        <f>VLOOKUP(A948,'RAW MATERIALS'!$B$4:$I$206,3,FALSE)*B948</f>
        <v>#N/A</v>
      </c>
    </row>
    <row r="949" spans="1:10" hidden="1">
      <c r="A949" s="97">
        <f>'RAW MATERIALS'!B691</f>
        <v>0</v>
      </c>
      <c r="B949" s="98" t="e">
        <f t="shared" si="57"/>
        <v>#N/A</v>
      </c>
      <c r="C949" s="99">
        <f>SUMPRODUCT(('Materials bought'!$A$4:$A$4121='Buy list'!A949)*('Materials bought'!$B$4:$B$4121))-SUMPRODUCT(('Materials used'!$A$4:$A$4296='Buy list'!A949)*('Materials used'!$B$4:$B$4296))</f>
        <v>0</v>
      </c>
      <c r="D949" s="99">
        <f>SUMPRODUCT((Orders!$A$4:$A$3960='Buy list'!$A949)*(Orders!$D$4:$D$3960))</f>
        <v>0</v>
      </c>
      <c r="E949" s="99">
        <f t="shared" si="58"/>
        <v>0</v>
      </c>
      <c r="F949" s="100" t="e">
        <f>VLOOKUP(A949,'RAW MATERIALS'!$B$4:$I$206,2,FALSE)</f>
        <v>#N/A</v>
      </c>
      <c r="G949" s="100" t="e">
        <f t="shared" si="59"/>
        <v>#N/A</v>
      </c>
      <c r="H949" s="101" t="e">
        <f>'RAW MATERIALS'!#REF!</f>
        <v>#REF!</v>
      </c>
      <c r="I949" s="101" t="e">
        <f t="shared" si="60"/>
        <v>#N/A</v>
      </c>
      <c r="J949" s="137" t="e">
        <f>VLOOKUP(A949,'RAW MATERIALS'!$B$4:$I$206,3,FALSE)*B949</f>
        <v>#N/A</v>
      </c>
    </row>
    <row r="950" spans="1:10" hidden="1">
      <c r="A950" s="97">
        <f>'RAW MATERIALS'!B692</f>
        <v>0</v>
      </c>
      <c r="B950" s="98" t="e">
        <f t="shared" si="57"/>
        <v>#N/A</v>
      </c>
      <c r="C950" s="99">
        <f>SUMPRODUCT(('Materials bought'!$A$4:$A$4121='Buy list'!A950)*('Materials bought'!$B$4:$B$4121))-SUMPRODUCT(('Materials used'!$A$4:$A$4296='Buy list'!A950)*('Materials used'!$B$4:$B$4296))</f>
        <v>0</v>
      </c>
      <c r="D950" s="99">
        <f>SUMPRODUCT((Orders!$A$4:$A$3960='Buy list'!$A950)*(Orders!$D$4:$D$3960))</f>
        <v>0</v>
      </c>
      <c r="E950" s="99">
        <f t="shared" si="58"/>
        <v>0</v>
      </c>
      <c r="F950" s="100" t="e">
        <f>VLOOKUP(A950,'RAW MATERIALS'!$B$4:$I$206,2,FALSE)</f>
        <v>#N/A</v>
      </c>
      <c r="G950" s="100" t="e">
        <f t="shared" si="59"/>
        <v>#N/A</v>
      </c>
      <c r="H950" s="101" t="e">
        <f>'RAW MATERIALS'!#REF!</f>
        <v>#REF!</v>
      </c>
      <c r="I950" s="101" t="e">
        <f t="shared" si="60"/>
        <v>#N/A</v>
      </c>
      <c r="J950" s="137" t="e">
        <f>VLOOKUP(A950,'RAW MATERIALS'!$B$4:$I$206,3,FALSE)*B950</f>
        <v>#N/A</v>
      </c>
    </row>
    <row r="951" spans="1:10" hidden="1">
      <c r="A951" s="97">
        <f>'RAW MATERIALS'!B693</f>
        <v>0</v>
      </c>
      <c r="B951" s="98" t="e">
        <f t="shared" si="57"/>
        <v>#N/A</v>
      </c>
      <c r="C951" s="99">
        <f>SUMPRODUCT(('Materials bought'!$A$4:$A$4121='Buy list'!A951)*('Materials bought'!$B$4:$B$4121))-SUMPRODUCT(('Materials used'!$A$4:$A$4296='Buy list'!A951)*('Materials used'!$B$4:$B$4296))</f>
        <v>0</v>
      </c>
      <c r="D951" s="99">
        <f>SUMPRODUCT((Orders!$A$4:$A$3960='Buy list'!$A951)*(Orders!$D$4:$D$3960))</f>
        <v>0</v>
      </c>
      <c r="E951" s="99">
        <f t="shared" si="58"/>
        <v>0</v>
      </c>
      <c r="F951" s="100" t="e">
        <f>VLOOKUP(A951,'RAW MATERIALS'!$B$4:$I$206,2,FALSE)</f>
        <v>#N/A</v>
      </c>
      <c r="G951" s="100" t="e">
        <f t="shared" si="59"/>
        <v>#N/A</v>
      </c>
      <c r="H951" s="101" t="e">
        <f>'RAW MATERIALS'!#REF!</f>
        <v>#REF!</v>
      </c>
      <c r="I951" s="101" t="e">
        <f t="shared" si="60"/>
        <v>#N/A</v>
      </c>
      <c r="J951" s="137" t="e">
        <f>VLOOKUP(A951,'RAW MATERIALS'!$B$4:$I$206,3,FALSE)*B951</f>
        <v>#N/A</v>
      </c>
    </row>
    <row r="952" spans="1:10" hidden="1">
      <c r="A952" s="97">
        <f>'RAW MATERIALS'!B694</f>
        <v>0</v>
      </c>
      <c r="B952" s="98" t="e">
        <f t="shared" si="57"/>
        <v>#N/A</v>
      </c>
      <c r="C952" s="99">
        <f>SUMPRODUCT(('Materials bought'!$A$4:$A$4121='Buy list'!A952)*('Materials bought'!$B$4:$B$4121))-SUMPRODUCT(('Materials used'!$A$4:$A$4296='Buy list'!A952)*('Materials used'!$B$4:$B$4296))</f>
        <v>0</v>
      </c>
      <c r="D952" s="99">
        <f>SUMPRODUCT((Orders!$A$4:$A$3960='Buy list'!$A952)*(Orders!$D$4:$D$3960))</f>
        <v>0</v>
      </c>
      <c r="E952" s="99">
        <f t="shared" si="58"/>
        <v>0</v>
      </c>
      <c r="F952" s="100" t="e">
        <f>VLOOKUP(A952,'RAW MATERIALS'!$B$4:$I$206,2,FALSE)</f>
        <v>#N/A</v>
      </c>
      <c r="G952" s="100" t="e">
        <f t="shared" si="59"/>
        <v>#N/A</v>
      </c>
      <c r="H952" s="101" t="e">
        <f>'RAW MATERIALS'!#REF!</f>
        <v>#REF!</v>
      </c>
      <c r="I952" s="101" t="e">
        <f t="shared" si="60"/>
        <v>#N/A</v>
      </c>
      <c r="J952" s="137" t="e">
        <f>VLOOKUP(A952,'RAW MATERIALS'!$B$4:$I$206,3,FALSE)*B952</f>
        <v>#N/A</v>
      </c>
    </row>
    <row r="953" spans="1:10" hidden="1">
      <c r="A953" s="97">
        <f>'RAW MATERIALS'!B695</f>
        <v>0</v>
      </c>
      <c r="B953" s="98" t="e">
        <f t="shared" si="57"/>
        <v>#N/A</v>
      </c>
      <c r="C953" s="99">
        <f>SUMPRODUCT(('Materials bought'!$A$4:$A$4121='Buy list'!A953)*('Materials bought'!$B$4:$B$4121))-SUMPRODUCT(('Materials used'!$A$4:$A$4296='Buy list'!A953)*('Materials used'!$B$4:$B$4296))</f>
        <v>0</v>
      </c>
      <c r="D953" s="99">
        <f>SUMPRODUCT((Orders!$A$4:$A$3960='Buy list'!$A953)*(Orders!$D$4:$D$3960))</f>
        <v>0</v>
      </c>
      <c r="E953" s="99">
        <f t="shared" si="58"/>
        <v>0</v>
      </c>
      <c r="F953" s="100" t="e">
        <f>VLOOKUP(A953,'RAW MATERIALS'!$B$4:$I$206,2,FALSE)</f>
        <v>#N/A</v>
      </c>
      <c r="G953" s="100" t="e">
        <f t="shared" si="59"/>
        <v>#N/A</v>
      </c>
      <c r="H953" s="101" t="e">
        <f>'RAW MATERIALS'!#REF!</f>
        <v>#REF!</v>
      </c>
      <c r="I953" s="101" t="e">
        <f t="shared" si="60"/>
        <v>#N/A</v>
      </c>
      <c r="J953" s="137" t="e">
        <f>VLOOKUP(A953,'RAW MATERIALS'!$B$4:$I$206,3,FALSE)*B953</f>
        <v>#N/A</v>
      </c>
    </row>
    <row r="954" spans="1:10" hidden="1">
      <c r="A954" s="97">
        <f>'RAW MATERIALS'!B696</f>
        <v>0</v>
      </c>
      <c r="B954" s="98" t="e">
        <f t="shared" si="57"/>
        <v>#N/A</v>
      </c>
      <c r="C954" s="99">
        <f>SUMPRODUCT(('Materials bought'!$A$4:$A$4121='Buy list'!A954)*('Materials bought'!$B$4:$B$4121))-SUMPRODUCT(('Materials used'!$A$4:$A$4296='Buy list'!A954)*('Materials used'!$B$4:$B$4296))</f>
        <v>0</v>
      </c>
      <c r="D954" s="99">
        <f>SUMPRODUCT((Orders!$A$4:$A$3960='Buy list'!$A954)*(Orders!$D$4:$D$3960))</f>
        <v>0</v>
      </c>
      <c r="E954" s="99">
        <f t="shared" si="58"/>
        <v>0</v>
      </c>
      <c r="F954" s="100" t="e">
        <f>VLOOKUP(A954,'RAW MATERIALS'!$B$4:$I$206,2,FALSE)</f>
        <v>#N/A</v>
      </c>
      <c r="G954" s="100" t="e">
        <f t="shared" si="59"/>
        <v>#N/A</v>
      </c>
      <c r="H954" s="101" t="e">
        <f>'RAW MATERIALS'!#REF!</f>
        <v>#REF!</v>
      </c>
      <c r="I954" s="101" t="e">
        <f t="shared" si="60"/>
        <v>#N/A</v>
      </c>
      <c r="J954" s="137" t="e">
        <f>VLOOKUP(A954,'RAW MATERIALS'!$B$4:$I$206,3,FALSE)*B954</f>
        <v>#N/A</v>
      </c>
    </row>
    <row r="955" spans="1:10" hidden="1">
      <c r="A955" s="97">
        <f>'RAW MATERIALS'!B697</f>
        <v>0</v>
      </c>
      <c r="B955" s="98" t="e">
        <f t="shared" si="57"/>
        <v>#N/A</v>
      </c>
      <c r="C955" s="99">
        <f>SUMPRODUCT(('Materials bought'!$A$4:$A$4121='Buy list'!A955)*('Materials bought'!$B$4:$B$4121))-SUMPRODUCT(('Materials used'!$A$4:$A$4296='Buy list'!A955)*('Materials used'!$B$4:$B$4296))</f>
        <v>0</v>
      </c>
      <c r="D955" s="99">
        <f>SUMPRODUCT((Orders!$A$4:$A$3960='Buy list'!$A955)*(Orders!$D$4:$D$3960))</f>
        <v>0</v>
      </c>
      <c r="E955" s="99">
        <f t="shared" si="58"/>
        <v>0</v>
      </c>
      <c r="F955" s="100" t="e">
        <f>VLOOKUP(A955,'RAW MATERIALS'!$B$4:$I$206,2,FALSE)</f>
        <v>#N/A</v>
      </c>
      <c r="G955" s="100" t="e">
        <f t="shared" si="59"/>
        <v>#N/A</v>
      </c>
      <c r="H955" s="101" t="e">
        <f>'RAW MATERIALS'!#REF!</f>
        <v>#REF!</v>
      </c>
      <c r="I955" s="101" t="e">
        <f t="shared" si="60"/>
        <v>#N/A</v>
      </c>
      <c r="J955" s="137" t="e">
        <f>VLOOKUP(A955,'RAW MATERIALS'!$B$4:$I$206,3,FALSE)*B955</f>
        <v>#N/A</v>
      </c>
    </row>
    <row r="956" spans="1:10" hidden="1">
      <c r="A956" s="97">
        <f>'RAW MATERIALS'!B698</f>
        <v>0</v>
      </c>
      <c r="B956" s="98" t="e">
        <f t="shared" si="57"/>
        <v>#N/A</v>
      </c>
      <c r="C956" s="99">
        <f>SUMPRODUCT(('Materials bought'!$A$4:$A$4121='Buy list'!A956)*('Materials bought'!$B$4:$B$4121))-SUMPRODUCT(('Materials used'!$A$4:$A$4296='Buy list'!A956)*('Materials used'!$B$4:$B$4296))</f>
        <v>0</v>
      </c>
      <c r="D956" s="99">
        <f>SUMPRODUCT((Orders!$A$4:$A$3960='Buy list'!$A956)*(Orders!$D$4:$D$3960))</f>
        <v>0</v>
      </c>
      <c r="E956" s="99">
        <f t="shared" si="58"/>
        <v>0</v>
      </c>
      <c r="F956" s="100" t="e">
        <f>VLOOKUP(A956,'RAW MATERIALS'!$B$4:$I$206,2,FALSE)</f>
        <v>#N/A</v>
      </c>
      <c r="G956" s="100" t="e">
        <f t="shared" si="59"/>
        <v>#N/A</v>
      </c>
      <c r="H956" s="101" t="e">
        <f>'RAW MATERIALS'!#REF!</f>
        <v>#REF!</v>
      </c>
      <c r="I956" s="101" t="e">
        <f t="shared" si="60"/>
        <v>#N/A</v>
      </c>
      <c r="J956" s="137" t="e">
        <f>VLOOKUP(A956,'RAW MATERIALS'!$B$4:$I$206,3,FALSE)*B956</f>
        <v>#N/A</v>
      </c>
    </row>
    <row r="957" spans="1:10" hidden="1">
      <c r="A957" s="97">
        <f>'RAW MATERIALS'!B699</f>
        <v>0</v>
      </c>
      <c r="B957" s="98" t="e">
        <f t="shared" ref="B957:B1000" si="61">E957+G957</f>
        <v>#N/A</v>
      </c>
      <c r="C957" s="99">
        <f>SUMPRODUCT(('Materials bought'!$A$4:$A$4121='Buy list'!A957)*('Materials bought'!$B$4:$B$4121))-SUMPRODUCT(('Materials used'!$A$4:$A$4296='Buy list'!A957)*('Materials used'!$B$4:$B$4296))</f>
        <v>0</v>
      </c>
      <c r="D957" s="99">
        <f>SUMPRODUCT((Orders!$A$4:$A$3960='Buy list'!$A957)*(Orders!$D$4:$D$3960))</f>
        <v>0</v>
      </c>
      <c r="E957" s="99">
        <f t="shared" si="58"/>
        <v>0</v>
      </c>
      <c r="F957" s="100" t="e">
        <f>VLOOKUP(A957,'RAW MATERIALS'!$B$4:$I$206,2,FALSE)</f>
        <v>#N/A</v>
      </c>
      <c r="G957" s="100" t="e">
        <f t="shared" si="59"/>
        <v>#N/A</v>
      </c>
      <c r="H957" s="101" t="e">
        <f>'RAW MATERIALS'!#REF!</f>
        <v>#REF!</v>
      </c>
      <c r="I957" s="101" t="e">
        <f t="shared" si="60"/>
        <v>#N/A</v>
      </c>
      <c r="J957" s="137" t="e">
        <f>VLOOKUP(A957,'RAW MATERIALS'!$B$4:$I$206,3,FALSE)*B957</f>
        <v>#N/A</v>
      </c>
    </row>
    <row r="958" spans="1:10" hidden="1">
      <c r="A958" s="97">
        <f>'RAW MATERIALS'!B700</f>
        <v>0</v>
      </c>
      <c r="B958" s="98" t="e">
        <f t="shared" si="61"/>
        <v>#N/A</v>
      </c>
      <c r="C958" s="99">
        <f>SUMPRODUCT(('Materials bought'!$A$4:$A$4121='Buy list'!A958)*('Materials bought'!$B$4:$B$4121))-SUMPRODUCT(('Materials used'!$A$4:$A$4296='Buy list'!A958)*('Materials used'!$B$4:$B$4296))</f>
        <v>0</v>
      </c>
      <c r="D958" s="99">
        <f>SUMPRODUCT((Orders!$A$4:$A$3960='Buy list'!$A958)*(Orders!$D$4:$D$3960))</f>
        <v>0</v>
      </c>
      <c r="E958" s="99">
        <f t="shared" si="58"/>
        <v>0</v>
      </c>
      <c r="F958" s="100" t="e">
        <f>VLOOKUP(A958,'RAW MATERIALS'!$B$4:$I$206,2,FALSE)</f>
        <v>#N/A</v>
      </c>
      <c r="G958" s="100" t="e">
        <f t="shared" si="59"/>
        <v>#N/A</v>
      </c>
      <c r="H958" s="101" t="e">
        <f>'RAW MATERIALS'!#REF!</f>
        <v>#REF!</v>
      </c>
      <c r="I958" s="101" t="e">
        <f t="shared" si="60"/>
        <v>#N/A</v>
      </c>
      <c r="J958" s="137" t="e">
        <f>VLOOKUP(A958,'RAW MATERIALS'!$B$4:$I$206,3,FALSE)*B958</f>
        <v>#N/A</v>
      </c>
    </row>
    <row r="959" spans="1:10" hidden="1">
      <c r="A959" s="97">
        <f>'RAW MATERIALS'!B701</f>
        <v>0</v>
      </c>
      <c r="B959" s="98" t="e">
        <f t="shared" si="61"/>
        <v>#N/A</v>
      </c>
      <c r="C959" s="99">
        <f>SUMPRODUCT(('Materials bought'!$A$4:$A$4121='Buy list'!A959)*('Materials bought'!$B$4:$B$4121))-SUMPRODUCT(('Materials used'!$A$4:$A$4296='Buy list'!A959)*('Materials used'!$B$4:$B$4296))</f>
        <v>0</v>
      </c>
      <c r="D959" s="99">
        <f>SUMPRODUCT((Orders!$A$4:$A$3960='Buy list'!$A959)*(Orders!$D$4:$D$3960))</f>
        <v>0</v>
      </c>
      <c r="E959" s="99">
        <f t="shared" si="58"/>
        <v>0</v>
      </c>
      <c r="F959" s="100" t="e">
        <f>VLOOKUP(A959,'RAW MATERIALS'!$B$4:$I$206,2,FALSE)</f>
        <v>#N/A</v>
      </c>
      <c r="G959" s="100" t="e">
        <f t="shared" si="59"/>
        <v>#N/A</v>
      </c>
      <c r="H959" s="101" t="e">
        <f>'RAW MATERIALS'!#REF!</f>
        <v>#REF!</v>
      </c>
      <c r="I959" s="101" t="e">
        <f t="shared" si="60"/>
        <v>#N/A</v>
      </c>
      <c r="J959" s="137" t="e">
        <f>VLOOKUP(A959,'RAW MATERIALS'!$B$4:$I$206,3,FALSE)*B959</f>
        <v>#N/A</v>
      </c>
    </row>
    <row r="960" spans="1:10" hidden="1">
      <c r="A960" s="97">
        <f>'RAW MATERIALS'!B702</f>
        <v>0</v>
      </c>
      <c r="B960" s="98" t="e">
        <f t="shared" si="61"/>
        <v>#N/A</v>
      </c>
      <c r="C960" s="99">
        <f>SUMPRODUCT(('Materials bought'!$A$4:$A$4121='Buy list'!A960)*('Materials bought'!$B$4:$B$4121))-SUMPRODUCT(('Materials used'!$A$4:$A$4296='Buy list'!A960)*('Materials used'!$B$4:$B$4296))</f>
        <v>0</v>
      </c>
      <c r="D960" s="99">
        <f>SUMPRODUCT((Orders!$A$4:$A$3960='Buy list'!$A960)*(Orders!$D$4:$D$3960))</f>
        <v>0</v>
      </c>
      <c r="E960" s="99">
        <f t="shared" si="58"/>
        <v>0</v>
      </c>
      <c r="F960" s="100" t="e">
        <f>VLOOKUP(A960,'RAW MATERIALS'!$B$4:$I$206,2,FALSE)</f>
        <v>#N/A</v>
      </c>
      <c r="G960" s="100" t="e">
        <f t="shared" si="59"/>
        <v>#N/A</v>
      </c>
      <c r="H960" s="101" t="e">
        <f>'RAW MATERIALS'!#REF!</f>
        <v>#REF!</v>
      </c>
      <c r="I960" s="101" t="e">
        <f t="shared" si="60"/>
        <v>#N/A</v>
      </c>
      <c r="J960" s="137" t="e">
        <f>VLOOKUP(A960,'RAW MATERIALS'!$B$4:$I$206,3,FALSE)*B960</f>
        <v>#N/A</v>
      </c>
    </row>
    <row r="961" spans="1:10" hidden="1">
      <c r="A961" s="97">
        <f>'RAW MATERIALS'!B703</f>
        <v>0</v>
      </c>
      <c r="B961" s="98" t="e">
        <f t="shared" si="61"/>
        <v>#N/A</v>
      </c>
      <c r="C961" s="99">
        <f>SUMPRODUCT(('Materials bought'!$A$4:$A$4121='Buy list'!A961)*('Materials bought'!$B$4:$B$4121))-SUMPRODUCT(('Materials used'!$A$4:$A$4296='Buy list'!A961)*('Materials used'!$B$4:$B$4296))</f>
        <v>0</v>
      </c>
      <c r="D961" s="99">
        <f>SUMPRODUCT((Orders!$A$4:$A$3960='Buy list'!$A961)*(Orders!$D$4:$D$3960))</f>
        <v>0</v>
      </c>
      <c r="E961" s="99">
        <f t="shared" si="58"/>
        <v>0</v>
      </c>
      <c r="F961" s="100" t="e">
        <f>VLOOKUP(A961,'RAW MATERIALS'!$B$4:$I$206,2,FALSE)</f>
        <v>#N/A</v>
      </c>
      <c r="G961" s="100" t="e">
        <f t="shared" si="59"/>
        <v>#N/A</v>
      </c>
      <c r="H961" s="101" t="e">
        <f>'RAW MATERIALS'!#REF!</f>
        <v>#REF!</v>
      </c>
      <c r="I961" s="101" t="e">
        <f t="shared" si="60"/>
        <v>#N/A</v>
      </c>
      <c r="J961" s="137" t="e">
        <f>VLOOKUP(A961,'RAW MATERIALS'!$B$4:$I$206,3,FALSE)*B961</f>
        <v>#N/A</v>
      </c>
    </row>
    <row r="962" spans="1:10" hidden="1">
      <c r="A962" s="97">
        <f>'RAW MATERIALS'!B704</f>
        <v>0</v>
      </c>
      <c r="B962" s="98" t="e">
        <f t="shared" si="61"/>
        <v>#N/A</v>
      </c>
      <c r="C962" s="99">
        <f>SUMPRODUCT(('Materials bought'!$A$4:$A$4121='Buy list'!A962)*('Materials bought'!$B$4:$B$4121))-SUMPRODUCT(('Materials used'!$A$4:$A$4296='Buy list'!A962)*('Materials used'!$B$4:$B$4296))</f>
        <v>0</v>
      </c>
      <c r="D962" s="99">
        <f>SUMPRODUCT((Orders!$A$4:$A$3960='Buy list'!$A962)*(Orders!$D$4:$D$3960))</f>
        <v>0</v>
      </c>
      <c r="E962" s="99">
        <f t="shared" si="58"/>
        <v>0</v>
      </c>
      <c r="F962" s="100" t="e">
        <f>VLOOKUP(A962,'RAW MATERIALS'!$B$4:$I$206,2,FALSE)</f>
        <v>#N/A</v>
      </c>
      <c r="G962" s="100" t="e">
        <f t="shared" si="59"/>
        <v>#N/A</v>
      </c>
      <c r="H962" s="101" t="e">
        <f>'RAW MATERIALS'!#REF!</f>
        <v>#REF!</v>
      </c>
      <c r="I962" s="101" t="e">
        <f t="shared" si="60"/>
        <v>#N/A</v>
      </c>
      <c r="J962" s="137" t="e">
        <f>VLOOKUP(A962,'RAW MATERIALS'!$B$4:$I$206,3,FALSE)*B962</f>
        <v>#N/A</v>
      </c>
    </row>
    <row r="963" spans="1:10" hidden="1">
      <c r="A963" s="97">
        <f>'RAW MATERIALS'!B705</f>
        <v>0</v>
      </c>
      <c r="B963" s="98" t="e">
        <f t="shared" si="61"/>
        <v>#N/A</v>
      </c>
      <c r="C963" s="99">
        <f>SUMPRODUCT(('Materials bought'!$A$4:$A$4121='Buy list'!A963)*('Materials bought'!$B$4:$B$4121))-SUMPRODUCT(('Materials used'!$A$4:$A$4296='Buy list'!A963)*('Materials used'!$B$4:$B$4296))</f>
        <v>0</v>
      </c>
      <c r="D963" s="99">
        <f>SUMPRODUCT((Orders!$A$4:$A$3960='Buy list'!$A963)*(Orders!$D$4:$D$3960))</f>
        <v>0</v>
      </c>
      <c r="E963" s="99">
        <f t="shared" si="58"/>
        <v>0</v>
      </c>
      <c r="F963" s="100" t="e">
        <f>VLOOKUP(A963,'RAW MATERIALS'!$B$4:$I$206,2,FALSE)</f>
        <v>#N/A</v>
      </c>
      <c r="G963" s="100" t="e">
        <f t="shared" si="59"/>
        <v>#N/A</v>
      </c>
      <c r="H963" s="101" t="e">
        <f>'RAW MATERIALS'!#REF!</f>
        <v>#REF!</v>
      </c>
      <c r="I963" s="101" t="e">
        <f t="shared" si="60"/>
        <v>#N/A</v>
      </c>
      <c r="J963" s="137" t="e">
        <f>VLOOKUP(A963,'RAW MATERIALS'!$B$4:$I$206,3,FALSE)*B963</f>
        <v>#N/A</v>
      </c>
    </row>
    <row r="964" spans="1:10" hidden="1">
      <c r="A964" s="97">
        <f>'RAW MATERIALS'!B706</f>
        <v>0</v>
      </c>
      <c r="B964" s="98" t="e">
        <f t="shared" si="61"/>
        <v>#N/A</v>
      </c>
      <c r="C964" s="99">
        <f>SUMPRODUCT(('Materials bought'!$A$4:$A$4121='Buy list'!A964)*('Materials bought'!$B$4:$B$4121))-SUMPRODUCT(('Materials used'!$A$4:$A$4296='Buy list'!A964)*('Materials used'!$B$4:$B$4296))</f>
        <v>0</v>
      </c>
      <c r="D964" s="99">
        <f>SUMPRODUCT((Orders!$A$4:$A$3960='Buy list'!$A964)*(Orders!$D$4:$D$3960))</f>
        <v>0</v>
      </c>
      <c r="E964" s="99">
        <f t="shared" si="58"/>
        <v>0</v>
      </c>
      <c r="F964" s="100" t="e">
        <f>VLOOKUP(A964,'RAW MATERIALS'!$B$4:$I$206,2,FALSE)</f>
        <v>#N/A</v>
      </c>
      <c r="G964" s="100" t="e">
        <f t="shared" si="59"/>
        <v>#N/A</v>
      </c>
      <c r="H964" s="101" t="e">
        <f>'RAW MATERIALS'!#REF!</f>
        <v>#REF!</v>
      </c>
      <c r="I964" s="101" t="e">
        <f t="shared" si="60"/>
        <v>#N/A</v>
      </c>
      <c r="J964" s="137" t="e">
        <f>VLOOKUP(A964,'RAW MATERIALS'!$B$4:$I$206,3,FALSE)*B964</f>
        <v>#N/A</v>
      </c>
    </row>
    <row r="965" spans="1:10" hidden="1">
      <c r="A965" s="97">
        <f>'RAW MATERIALS'!B707</f>
        <v>0</v>
      </c>
      <c r="B965" s="98" t="e">
        <f t="shared" si="61"/>
        <v>#N/A</v>
      </c>
      <c r="C965" s="99">
        <f>SUMPRODUCT(('Materials bought'!$A$4:$A$4121='Buy list'!A965)*('Materials bought'!$B$4:$B$4121))-SUMPRODUCT(('Materials used'!$A$4:$A$4296='Buy list'!A965)*('Materials used'!$B$4:$B$4296))</f>
        <v>0</v>
      </c>
      <c r="D965" s="99">
        <f>SUMPRODUCT((Orders!$A$4:$A$3960='Buy list'!$A965)*(Orders!$D$4:$D$3960))</f>
        <v>0</v>
      </c>
      <c r="E965" s="99">
        <f t="shared" ref="E965:E1000" si="62">IF(C965-D965&lt;0,D965-C965,0)</f>
        <v>0</v>
      </c>
      <c r="F965" s="100" t="e">
        <f>VLOOKUP(A965,'RAW MATERIALS'!$B$4:$I$206,2,FALSE)</f>
        <v>#N/A</v>
      </c>
      <c r="G965" s="100" t="e">
        <f t="shared" ref="G965:G1000" si="63">IF(C965-D965&lt;=F965,2*F965,0)</f>
        <v>#N/A</v>
      </c>
      <c r="H965" s="101" t="e">
        <f>'RAW MATERIALS'!#REF!</f>
        <v>#REF!</v>
      </c>
      <c r="I965" s="101" t="e">
        <f t="shared" ref="I965:I1000" si="64">IF(B965&gt;0,"yes","no")</f>
        <v>#N/A</v>
      </c>
      <c r="J965" s="137" t="e">
        <f>VLOOKUP(A965,'RAW MATERIALS'!$B$4:$I$206,3,FALSE)*B965</f>
        <v>#N/A</v>
      </c>
    </row>
    <row r="966" spans="1:10" hidden="1">
      <c r="A966" s="97">
        <f>'RAW MATERIALS'!B708</f>
        <v>0</v>
      </c>
      <c r="B966" s="98" t="e">
        <f t="shared" si="61"/>
        <v>#N/A</v>
      </c>
      <c r="C966" s="99">
        <f>SUMPRODUCT(('Materials bought'!$A$4:$A$4121='Buy list'!A966)*('Materials bought'!$B$4:$B$4121))-SUMPRODUCT(('Materials used'!$A$4:$A$4296='Buy list'!A966)*('Materials used'!$B$4:$B$4296))</f>
        <v>0</v>
      </c>
      <c r="D966" s="99">
        <f>SUMPRODUCT((Orders!$A$4:$A$3960='Buy list'!$A966)*(Orders!$D$4:$D$3960))</f>
        <v>0</v>
      </c>
      <c r="E966" s="99">
        <f t="shared" si="62"/>
        <v>0</v>
      </c>
      <c r="F966" s="100" t="e">
        <f>VLOOKUP(A966,'RAW MATERIALS'!$B$4:$I$206,2,FALSE)</f>
        <v>#N/A</v>
      </c>
      <c r="G966" s="100" t="e">
        <f t="shared" si="63"/>
        <v>#N/A</v>
      </c>
      <c r="H966" s="101" t="e">
        <f>'RAW MATERIALS'!#REF!</f>
        <v>#REF!</v>
      </c>
      <c r="I966" s="101" t="e">
        <f t="shared" si="64"/>
        <v>#N/A</v>
      </c>
      <c r="J966" s="137" t="e">
        <f>VLOOKUP(A966,'RAW MATERIALS'!$B$4:$I$206,3,FALSE)*B966</f>
        <v>#N/A</v>
      </c>
    </row>
    <row r="967" spans="1:10" hidden="1">
      <c r="A967" s="97">
        <f>'RAW MATERIALS'!B709</f>
        <v>0</v>
      </c>
      <c r="B967" s="98" t="e">
        <f t="shared" si="61"/>
        <v>#N/A</v>
      </c>
      <c r="C967" s="99">
        <f>SUMPRODUCT(('Materials bought'!$A$4:$A$4121='Buy list'!A967)*('Materials bought'!$B$4:$B$4121))-SUMPRODUCT(('Materials used'!$A$4:$A$4296='Buy list'!A967)*('Materials used'!$B$4:$B$4296))</f>
        <v>0</v>
      </c>
      <c r="D967" s="99">
        <f>SUMPRODUCT((Orders!$A$4:$A$3960='Buy list'!$A967)*(Orders!$D$4:$D$3960))</f>
        <v>0</v>
      </c>
      <c r="E967" s="99">
        <f t="shared" si="62"/>
        <v>0</v>
      </c>
      <c r="F967" s="100" t="e">
        <f>VLOOKUP(A967,'RAW MATERIALS'!$B$4:$I$206,2,FALSE)</f>
        <v>#N/A</v>
      </c>
      <c r="G967" s="100" t="e">
        <f t="shared" si="63"/>
        <v>#N/A</v>
      </c>
      <c r="H967" s="101" t="e">
        <f>'RAW MATERIALS'!#REF!</f>
        <v>#REF!</v>
      </c>
      <c r="I967" s="101" t="e">
        <f t="shared" si="64"/>
        <v>#N/A</v>
      </c>
      <c r="J967" s="137" t="e">
        <f>VLOOKUP(A967,'RAW MATERIALS'!$B$4:$I$206,3,FALSE)*B967</f>
        <v>#N/A</v>
      </c>
    </row>
    <row r="968" spans="1:10" hidden="1">
      <c r="A968" s="97">
        <f>'RAW MATERIALS'!B710</f>
        <v>0</v>
      </c>
      <c r="B968" s="98" t="e">
        <f t="shared" si="61"/>
        <v>#N/A</v>
      </c>
      <c r="C968" s="99">
        <f>SUMPRODUCT(('Materials bought'!$A$4:$A$4121='Buy list'!A968)*('Materials bought'!$B$4:$B$4121))-SUMPRODUCT(('Materials used'!$A$4:$A$4296='Buy list'!A968)*('Materials used'!$B$4:$B$4296))</f>
        <v>0</v>
      </c>
      <c r="D968" s="99">
        <f>SUMPRODUCT((Orders!$A$4:$A$3960='Buy list'!$A968)*(Orders!$D$4:$D$3960))</f>
        <v>0</v>
      </c>
      <c r="E968" s="99">
        <f t="shared" si="62"/>
        <v>0</v>
      </c>
      <c r="F968" s="100" t="e">
        <f>VLOOKUP(A968,'RAW MATERIALS'!$B$4:$I$206,2,FALSE)</f>
        <v>#N/A</v>
      </c>
      <c r="G968" s="100" t="e">
        <f t="shared" si="63"/>
        <v>#N/A</v>
      </c>
      <c r="H968" s="101" t="e">
        <f>'RAW MATERIALS'!#REF!</f>
        <v>#REF!</v>
      </c>
      <c r="I968" s="101" t="e">
        <f t="shared" si="64"/>
        <v>#N/A</v>
      </c>
      <c r="J968" s="137" t="e">
        <f>VLOOKUP(A968,'RAW MATERIALS'!$B$4:$I$206,3,FALSE)*B968</f>
        <v>#N/A</v>
      </c>
    </row>
    <row r="969" spans="1:10" hidden="1">
      <c r="A969" s="97">
        <f>'RAW MATERIALS'!B711</f>
        <v>0</v>
      </c>
      <c r="B969" s="98" t="e">
        <f t="shared" si="61"/>
        <v>#N/A</v>
      </c>
      <c r="C969" s="99">
        <f>SUMPRODUCT(('Materials bought'!$A$4:$A$4121='Buy list'!A969)*('Materials bought'!$B$4:$B$4121))-SUMPRODUCT(('Materials used'!$A$4:$A$4296='Buy list'!A969)*('Materials used'!$B$4:$B$4296))</f>
        <v>0</v>
      </c>
      <c r="D969" s="99">
        <f>SUMPRODUCT((Orders!$A$4:$A$3960='Buy list'!$A969)*(Orders!$D$4:$D$3960))</f>
        <v>0</v>
      </c>
      <c r="E969" s="99">
        <f t="shared" si="62"/>
        <v>0</v>
      </c>
      <c r="F969" s="100" t="e">
        <f>VLOOKUP(A969,'RAW MATERIALS'!$B$4:$I$206,2,FALSE)</f>
        <v>#N/A</v>
      </c>
      <c r="G969" s="100" t="e">
        <f t="shared" si="63"/>
        <v>#N/A</v>
      </c>
      <c r="H969" s="101" t="e">
        <f>'RAW MATERIALS'!#REF!</f>
        <v>#REF!</v>
      </c>
      <c r="I969" s="101" t="e">
        <f t="shared" si="64"/>
        <v>#N/A</v>
      </c>
      <c r="J969" s="137" t="e">
        <f>VLOOKUP(A969,'RAW MATERIALS'!$B$4:$I$206,3,FALSE)*B969</f>
        <v>#N/A</v>
      </c>
    </row>
    <row r="970" spans="1:10" hidden="1">
      <c r="A970" s="97">
        <f>'RAW MATERIALS'!B712</f>
        <v>0</v>
      </c>
      <c r="B970" s="98" t="e">
        <f t="shared" si="61"/>
        <v>#N/A</v>
      </c>
      <c r="C970" s="99">
        <f>SUMPRODUCT(('Materials bought'!$A$4:$A$4121='Buy list'!A970)*('Materials bought'!$B$4:$B$4121))-SUMPRODUCT(('Materials used'!$A$4:$A$4296='Buy list'!A970)*('Materials used'!$B$4:$B$4296))</f>
        <v>0</v>
      </c>
      <c r="D970" s="99">
        <f>SUMPRODUCT((Orders!$A$4:$A$3960='Buy list'!$A970)*(Orders!$D$4:$D$3960))</f>
        <v>0</v>
      </c>
      <c r="E970" s="99">
        <f t="shared" si="62"/>
        <v>0</v>
      </c>
      <c r="F970" s="100" t="e">
        <f>VLOOKUP(A970,'RAW MATERIALS'!$B$4:$I$206,2,FALSE)</f>
        <v>#N/A</v>
      </c>
      <c r="G970" s="100" t="e">
        <f t="shared" si="63"/>
        <v>#N/A</v>
      </c>
      <c r="H970" s="101" t="e">
        <f>'RAW MATERIALS'!#REF!</f>
        <v>#REF!</v>
      </c>
      <c r="I970" s="101" t="e">
        <f t="shared" si="64"/>
        <v>#N/A</v>
      </c>
      <c r="J970" s="137" t="e">
        <f>VLOOKUP(A970,'RAW MATERIALS'!$B$4:$I$206,3,FALSE)*B970</f>
        <v>#N/A</v>
      </c>
    </row>
    <row r="971" spans="1:10" hidden="1">
      <c r="A971" s="97">
        <f>'RAW MATERIALS'!B713</f>
        <v>0</v>
      </c>
      <c r="B971" s="98" t="e">
        <f t="shared" si="61"/>
        <v>#N/A</v>
      </c>
      <c r="C971" s="99">
        <f>SUMPRODUCT(('Materials bought'!$A$4:$A$4121='Buy list'!A971)*('Materials bought'!$B$4:$B$4121))-SUMPRODUCT(('Materials used'!$A$4:$A$4296='Buy list'!A971)*('Materials used'!$B$4:$B$4296))</f>
        <v>0</v>
      </c>
      <c r="D971" s="99">
        <f>SUMPRODUCT((Orders!$A$4:$A$3960='Buy list'!$A971)*(Orders!$D$4:$D$3960))</f>
        <v>0</v>
      </c>
      <c r="E971" s="99">
        <f t="shared" si="62"/>
        <v>0</v>
      </c>
      <c r="F971" s="100" t="e">
        <f>VLOOKUP(A971,'RAW MATERIALS'!$B$4:$I$206,2,FALSE)</f>
        <v>#N/A</v>
      </c>
      <c r="G971" s="100" t="e">
        <f t="shared" si="63"/>
        <v>#N/A</v>
      </c>
      <c r="H971" s="101" t="e">
        <f>'RAW MATERIALS'!#REF!</f>
        <v>#REF!</v>
      </c>
      <c r="I971" s="101" t="e">
        <f t="shared" si="64"/>
        <v>#N/A</v>
      </c>
      <c r="J971" s="137" t="e">
        <f>VLOOKUP(A971,'RAW MATERIALS'!$B$4:$I$206,3,FALSE)*B971</f>
        <v>#N/A</v>
      </c>
    </row>
    <row r="972" spans="1:10" hidden="1">
      <c r="A972" s="97">
        <f>'RAW MATERIALS'!B714</f>
        <v>0</v>
      </c>
      <c r="B972" s="98" t="e">
        <f t="shared" si="61"/>
        <v>#N/A</v>
      </c>
      <c r="C972" s="99">
        <f>SUMPRODUCT(('Materials bought'!$A$4:$A$4121='Buy list'!A972)*('Materials bought'!$B$4:$B$4121))-SUMPRODUCT(('Materials used'!$A$4:$A$4296='Buy list'!A972)*('Materials used'!$B$4:$B$4296))</f>
        <v>0</v>
      </c>
      <c r="D972" s="99">
        <f>SUMPRODUCT((Orders!$A$4:$A$3960='Buy list'!$A972)*(Orders!$D$4:$D$3960))</f>
        <v>0</v>
      </c>
      <c r="E972" s="99">
        <f t="shared" si="62"/>
        <v>0</v>
      </c>
      <c r="F972" s="100" t="e">
        <f>VLOOKUP(A972,'RAW MATERIALS'!$B$4:$I$206,2,FALSE)</f>
        <v>#N/A</v>
      </c>
      <c r="G972" s="100" t="e">
        <f t="shared" si="63"/>
        <v>#N/A</v>
      </c>
      <c r="H972" s="101" t="e">
        <f>'RAW MATERIALS'!#REF!</f>
        <v>#REF!</v>
      </c>
      <c r="I972" s="101" t="e">
        <f t="shared" si="64"/>
        <v>#N/A</v>
      </c>
      <c r="J972" s="137" t="e">
        <f>VLOOKUP(A972,'RAW MATERIALS'!$B$4:$I$206,3,FALSE)*B972</f>
        <v>#N/A</v>
      </c>
    </row>
    <row r="973" spans="1:10" hidden="1">
      <c r="A973" s="97">
        <f>'RAW MATERIALS'!B715</f>
        <v>0</v>
      </c>
      <c r="B973" s="98" t="e">
        <f t="shared" si="61"/>
        <v>#N/A</v>
      </c>
      <c r="C973" s="99">
        <f>SUMPRODUCT(('Materials bought'!$A$4:$A$4121='Buy list'!A973)*('Materials bought'!$B$4:$B$4121))-SUMPRODUCT(('Materials used'!$A$4:$A$4296='Buy list'!A973)*('Materials used'!$B$4:$B$4296))</f>
        <v>0</v>
      </c>
      <c r="D973" s="99">
        <f>SUMPRODUCT((Orders!$A$4:$A$3960='Buy list'!$A973)*(Orders!$D$4:$D$3960))</f>
        <v>0</v>
      </c>
      <c r="E973" s="99">
        <f t="shared" si="62"/>
        <v>0</v>
      </c>
      <c r="F973" s="100" t="e">
        <f>VLOOKUP(A973,'RAW MATERIALS'!$B$4:$I$206,2,FALSE)</f>
        <v>#N/A</v>
      </c>
      <c r="G973" s="100" t="e">
        <f t="shared" si="63"/>
        <v>#N/A</v>
      </c>
      <c r="H973" s="101" t="e">
        <f>'RAW MATERIALS'!#REF!</f>
        <v>#REF!</v>
      </c>
      <c r="I973" s="101" t="e">
        <f t="shared" si="64"/>
        <v>#N/A</v>
      </c>
      <c r="J973" s="137" t="e">
        <f>VLOOKUP(A973,'RAW MATERIALS'!$B$4:$I$206,3,FALSE)*B973</f>
        <v>#N/A</v>
      </c>
    </row>
    <row r="974" spans="1:10" hidden="1">
      <c r="A974" s="97">
        <f>'RAW MATERIALS'!B716</f>
        <v>0</v>
      </c>
      <c r="B974" s="98" t="e">
        <f t="shared" si="61"/>
        <v>#N/A</v>
      </c>
      <c r="C974" s="99">
        <f>SUMPRODUCT(('Materials bought'!$A$4:$A$4121='Buy list'!A974)*('Materials bought'!$B$4:$B$4121))-SUMPRODUCT(('Materials used'!$A$4:$A$4296='Buy list'!A974)*('Materials used'!$B$4:$B$4296))</f>
        <v>0</v>
      </c>
      <c r="D974" s="99">
        <f>SUMPRODUCT((Orders!$A$4:$A$3960='Buy list'!$A974)*(Orders!$D$4:$D$3960))</f>
        <v>0</v>
      </c>
      <c r="E974" s="99">
        <f t="shared" si="62"/>
        <v>0</v>
      </c>
      <c r="F974" s="100" t="e">
        <f>VLOOKUP(A974,'RAW MATERIALS'!$B$4:$I$206,2,FALSE)</f>
        <v>#N/A</v>
      </c>
      <c r="G974" s="100" t="e">
        <f t="shared" si="63"/>
        <v>#N/A</v>
      </c>
      <c r="H974" s="101" t="e">
        <f>'RAW MATERIALS'!#REF!</f>
        <v>#REF!</v>
      </c>
      <c r="I974" s="101" t="e">
        <f t="shared" si="64"/>
        <v>#N/A</v>
      </c>
      <c r="J974" s="137" t="e">
        <f>VLOOKUP(A974,'RAW MATERIALS'!$B$4:$I$206,3,FALSE)*B974</f>
        <v>#N/A</v>
      </c>
    </row>
    <row r="975" spans="1:10" hidden="1">
      <c r="A975" s="97">
        <f>'RAW MATERIALS'!B717</f>
        <v>0</v>
      </c>
      <c r="B975" s="98" t="e">
        <f t="shared" si="61"/>
        <v>#N/A</v>
      </c>
      <c r="C975" s="99">
        <f>SUMPRODUCT(('Materials bought'!$A$4:$A$4121='Buy list'!A975)*('Materials bought'!$B$4:$B$4121))-SUMPRODUCT(('Materials used'!$A$4:$A$4296='Buy list'!A975)*('Materials used'!$B$4:$B$4296))</f>
        <v>0</v>
      </c>
      <c r="D975" s="99">
        <f>SUMPRODUCT((Orders!$A$4:$A$3960='Buy list'!$A975)*(Orders!$D$4:$D$3960))</f>
        <v>0</v>
      </c>
      <c r="E975" s="99">
        <f t="shared" si="62"/>
        <v>0</v>
      </c>
      <c r="F975" s="100" t="e">
        <f>VLOOKUP(A975,'RAW MATERIALS'!$B$4:$I$206,2,FALSE)</f>
        <v>#N/A</v>
      </c>
      <c r="G975" s="100" t="e">
        <f t="shared" si="63"/>
        <v>#N/A</v>
      </c>
      <c r="H975" s="101" t="e">
        <f>'RAW MATERIALS'!#REF!</f>
        <v>#REF!</v>
      </c>
      <c r="I975" s="101" t="e">
        <f t="shared" si="64"/>
        <v>#N/A</v>
      </c>
      <c r="J975" s="137" t="e">
        <f>VLOOKUP(A975,'RAW MATERIALS'!$B$4:$I$206,3,FALSE)*B975</f>
        <v>#N/A</v>
      </c>
    </row>
    <row r="976" spans="1:10" hidden="1">
      <c r="A976" s="97">
        <f>'RAW MATERIALS'!B718</f>
        <v>0</v>
      </c>
      <c r="B976" s="98" t="e">
        <f t="shared" si="61"/>
        <v>#N/A</v>
      </c>
      <c r="C976" s="99">
        <f>SUMPRODUCT(('Materials bought'!$A$4:$A$4121='Buy list'!A976)*('Materials bought'!$B$4:$B$4121))-SUMPRODUCT(('Materials used'!$A$4:$A$4296='Buy list'!A976)*('Materials used'!$B$4:$B$4296))</f>
        <v>0</v>
      </c>
      <c r="D976" s="99">
        <f>SUMPRODUCT((Orders!$A$4:$A$3960='Buy list'!$A976)*(Orders!$D$4:$D$3960))</f>
        <v>0</v>
      </c>
      <c r="E976" s="99">
        <f t="shared" si="62"/>
        <v>0</v>
      </c>
      <c r="F976" s="100" t="e">
        <f>VLOOKUP(A976,'RAW MATERIALS'!$B$4:$I$206,2,FALSE)</f>
        <v>#N/A</v>
      </c>
      <c r="G976" s="100" t="e">
        <f t="shared" si="63"/>
        <v>#N/A</v>
      </c>
      <c r="H976" s="101" t="e">
        <f>'RAW MATERIALS'!#REF!</f>
        <v>#REF!</v>
      </c>
      <c r="I976" s="101" t="e">
        <f t="shared" si="64"/>
        <v>#N/A</v>
      </c>
      <c r="J976" s="137" t="e">
        <f>VLOOKUP(A976,'RAW MATERIALS'!$B$4:$I$206,3,FALSE)*B976</f>
        <v>#N/A</v>
      </c>
    </row>
    <row r="977" spans="1:10" hidden="1">
      <c r="A977" s="97">
        <f>'RAW MATERIALS'!B719</f>
        <v>0</v>
      </c>
      <c r="B977" s="98" t="e">
        <f t="shared" si="61"/>
        <v>#N/A</v>
      </c>
      <c r="C977" s="99">
        <f>SUMPRODUCT(('Materials bought'!$A$4:$A$4121='Buy list'!A977)*('Materials bought'!$B$4:$B$4121))-SUMPRODUCT(('Materials used'!$A$4:$A$4296='Buy list'!A977)*('Materials used'!$B$4:$B$4296))</f>
        <v>0</v>
      </c>
      <c r="D977" s="99">
        <f>SUMPRODUCT((Orders!$A$4:$A$3960='Buy list'!$A977)*(Orders!$D$4:$D$3960))</f>
        <v>0</v>
      </c>
      <c r="E977" s="99">
        <f t="shared" si="62"/>
        <v>0</v>
      </c>
      <c r="F977" s="100" t="e">
        <f>VLOOKUP(A977,'RAW MATERIALS'!$B$4:$I$206,2,FALSE)</f>
        <v>#N/A</v>
      </c>
      <c r="G977" s="100" t="e">
        <f t="shared" si="63"/>
        <v>#N/A</v>
      </c>
      <c r="H977" s="101" t="e">
        <f>'RAW MATERIALS'!#REF!</f>
        <v>#REF!</v>
      </c>
      <c r="I977" s="101" t="e">
        <f t="shared" si="64"/>
        <v>#N/A</v>
      </c>
      <c r="J977" s="137" t="e">
        <f>VLOOKUP(A977,'RAW MATERIALS'!$B$4:$I$206,3,FALSE)*B977</f>
        <v>#N/A</v>
      </c>
    </row>
    <row r="978" spans="1:10" hidden="1">
      <c r="A978" s="97">
        <f>'RAW MATERIALS'!B720</f>
        <v>0</v>
      </c>
      <c r="B978" s="98" t="e">
        <f t="shared" si="61"/>
        <v>#N/A</v>
      </c>
      <c r="C978" s="99">
        <f>SUMPRODUCT(('Materials bought'!$A$4:$A$4121='Buy list'!A978)*('Materials bought'!$B$4:$B$4121))-SUMPRODUCT(('Materials used'!$A$4:$A$4296='Buy list'!A978)*('Materials used'!$B$4:$B$4296))</f>
        <v>0</v>
      </c>
      <c r="D978" s="99">
        <f>SUMPRODUCT((Orders!$A$4:$A$3960='Buy list'!$A978)*(Orders!$D$4:$D$3960))</f>
        <v>0</v>
      </c>
      <c r="E978" s="99">
        <f t="shared" si="62"/>
        <v>0</v>
      </c>
      <c r="F978" s="100" t="e">
        <f>VLOOKUP(A978,'RAW MATERIALS'!$B$4:$I$206,2,FALSE)</f>
        <v>#N/A</v>
      </c>
      <c r="G978" s="100" t="e">
        <f t="shared" si="63"/>
        <v>#N/A</v>
      </c>
      <c r="H978" s="101" t="e">
        <f>'RAW MATERIALS'!#REF!</f>
        <v>#REF!</v>
      </c>
      <c r="I978" s="101" t="e">
        <f t="shared" si="64"/>
        <v>#N/A</v>
      </c>
      <c r="J978" s="137" t="e">
        <f>VLOOKUP(A978,'RAW MATERIALS'!$B$4:$I$206,3,FALSE)*B978</f>
        <v>#N/A</v>
      </c>
    </row>
    <row r="979" spans="1:10" hidden="1">
      <c r="A979" s="97">
        <f>'RAW MATERIALS'!B721</f>
        <v>0</v>
      </c>
      <c r="B979" s="98" t="e">
        <f t="shared" si="61"/>
        <v>#N/A</v>
      </c>
      <c r="C979" s="99">
        <f>SUMPRODUCT(('Materials bought'!$A$4:$A$4121='Buy list'!A979)*('Materials bought'!$B$4:$B$4121))-SUMPRODUCT(('Materials used'!$A$4:$A$4296='Buy list'!A979)*('Materials used'!$B$4:$B$4296))</f>
        <v>0</v>
      </c>
      <c r="D979" s="99">
        <f>SUMPRODUCT((Orders!$A$4:$A$3960='Buy list'!$A979)*(Orders!$D$4:$D$3960))</f>
        <v>0</v>
      </c>
      <c r="E979" s="99">
        <f t="shared" si="62"/>
        <v>0</v>
      </c>
      <c r="F979" s="100" t="e">
        <f>VLOOKUP(A979,'RAW MATERIALS'!$B$4:$I$206,2,FALSE)</f>
        <v>#N/A</v>
      </c>
      <c r="G979" s="100" t="e">
        <f t="shared" si="63"/>
        <v>#N/A</v>
      </c>
      <c r="H979" s="101" t="e">
        <f>'RAW MATERIALS'!#REF!</f>
        <v>#REF!</v>
      </c>
      <c r="I979" s="101" t="e">
        <f t="shared" si="64"/>
        <v>#N/A</v>
      </c>
      <c r="J979" s="137" t="e">
        <f>VLOOKUP(A979,'RAW MATERIALS'!$B$4:$I$206,3,FALSE)*B979</f>
        <v>#N/A</v>
      </c>
    </row>
    <row r="980" spans="1:10" hidden="1">
      <c r="A980" s="97">
        <f>'RAW MATERIALS'!B722</f>
        <v>0</v>
      </c>
      <c r="B980" s="98" t="e">
        <f t="shared" si="61"/>
        <v>#N/A</v>
      </c>
      <c r="C980" s="99">
        <f>SUMPRODUCT(('Materials bought'!$A$4:$A$4121='Buy list'!A980)*('Materials bought'!$B$4:$B$4121))-SUMPRODUCT(('Materials used'!$A$4:$A$4296='Buy list'!A980)*('Materials used'!$B$4:$B$4296))</f>
        <v>0</v>
      </c>
      <c r="D980" s="99">
        <f>SUMPRODUCT((Orders!$A$4:$A$3960='Buy list'!$A980)*(Orders!$D$4:$D$3960))</f>
        <v>0</v>
      </c>
      <c r="E980" s="99">
        <f t="shared" si="62"/>
        <v>0</v>
      </c>
      <c r="F980" s="100" t="e">
        <f>VLOOKUP(A980,'RAW MATERIALS'!$B$4:$I$206,2,FALSE)</f>
        <v>#N/A</v>
      </c>
      <c r="G980" s="100" t="e">
        <f t="shared" si="63"/>
        <v>#N/A</v>
      </c>
      <c r="H980" s="101" t="e">
        <f>'RAW MATERIALS'!#REF!</f>
        <v>#REF!</v>
      </c>
      <c r="I980" s="101" t="e">
        <f t="shared" si="64"/>
        <v>#N/A</v>
      </c>
      <c r="J980" s="137" t="e">
        <f>VLOOKUP(A980,'RAW MATERIALS'!$B$4:$I$206,3,FALSE)*B980</f>
        <v>#N/A</v>
      </c>
    </row>
    <row r="981" spans="1:10" hidden="1">
      <c r="A981" s="97">
        <f>'RAW MATERIALS'!B723</f>
        <v>0</v>
      </c>
      <c r="B981" s="98" t="e">
        <f t="shared" si="61"/>
        <v>#N/A</v>
      </c>
      <c r="C981" s="99">
        <f>SUMPRODUCT(('Materials bought'!$A$4:$A$4121='Buy list'!A981)*('Materials bought'!$B$4:$B$4121))-SUMPRODUCT(('Materials used'!$A$4:$A$4296='Buy list'!A981)*('Materials used'!$B$4:$B$4296))</f>
        <v>0</v>
      </c>
      <c r="D981" s="99">
        <f>SUMPRODUCT((Orders!$A$4:$A$3960='Buy list'!$A981)*(Orders!$D$4:$D$3960))</f>
        <v>0</v>
      </c>
      <c r="E981" s="99">
        <f t="shared" si="62"/>
        <v>0</v>
      </c>
      <c r="F981" s="100" t="e">
        <f>VLOOKUP(A981,'RAW MATERIALS'!$B$4:$I$206,2,FALSE)</f>
        <v>#N/A</v>
      </c>
      <c r="G981" s="100" t="e">
        <f t="shared" si="63"/>
        <v>#N/A</v>
      </c>
      <c r="H981" s="101" t="e">
        <f>'RAW MATERIALS'!#REF!</f>
        <v>#REF!</v>
      </c>
      <c r="I981" s="101" t="e">
        <f t="shared" si="64"/>
        <v>#N/A</v>
      </c>
      <c r="J981" s="137" t="e">
        <f>VLOOKUP(A981,'RAW MATERIALS'!$B$4:$I$206,3,FALSE)*B981</f>
        <v>#N/A</v>
      </c>
    </row>
    <row r="982" spans="1:10" hidden="1">
      <c r="A982" s="97">
        <f>'RAW MATERIALS'!B724</f>
        <v>0</v>
      </c>
      <c r="B982" s="98" t="e">
        <f t="shared" si="61"/>
        <v>#N/A</v>
      </c>
      <c r="C982" s="99">
        <f>SUMPRODUCT(('Materials bought'!$A$4:$A$4121='Buy list'!A982)*('Materials bought'!$B$4:$B$4121))-SUMPRODUCT(('Materials used'!$A$4:$A$4296='Buy list'!A982)*('Materials used'!$B$4:$B$4296))</f>
        <v>0</v>
      </c>
      <c r="D982" s="99">
        <f>SUMPRODUCT((Orders!$A$4:$A$3960='Buy list'!$A982)*(Orders!$D$4:$D$3960))</f>
        <v>0</v>
      </c>
      <c r="E982" s="99">
        <f t="shared" si="62"/>
        <v>0</v>
      </c>
      <c r="F982" s="100" t="e">
        <f>VLOOKUP(A982,'RAW MATERIALS'!$B$4:$I$206,2,FALSE)</f>
        <v>#N/A</v>
      </c>
      <c r="G982" s="100" t="e">
        <f t="shared" si="63"/>
        <v>#N/A</v>
      </c>
      <c r="H982" s="101" t="e">
        <f>'RAW MATERIALS'!#REF!</f>
        <v>#REF!</v>
      </c>
      <c r="I982" s="101" t="e">
        <f t="shared" si="64"/>
        <v>#N/A</v>
      </c>
      <c r="J982" s="137" t="e">
        <f>VLOOKUP(A982,'RAW MATERIALS'!$B$4:$I$206,3,FALSE)*B982</f>
        <v>#N/A</v>
      </c>
    </row>
    <row r="983" spans="1:10" hidden="1">
      <c r="A983" s="97">
        <f>'RAW MATERIALS'!B725</f>
        <v>0</v>
      </c>
      <c r="B983" s="98" t="e">
        <f t="shared" si="61"/>
        <v>#N/A</v>
      </c>
      <c r="C983" s="99">
        <f>SUMPRODUCT(('Materials bought'!$A$4:$A$4121='Buy list'!A983)*('Materials bought'!$B$4:$B$4121))-SUMPRODUCT(('Materials used'!$A$4:$A$4296='Buy list'!A983)*('Materials used'!$B$4:$B$4296))</f>
        <v>0</v>
      </c>
      <c r="D983" s="99">
        <f>SUMPRODUCT((Orders!$A$4:$A$3960='Buy list'!$A983)*(Orders!$D$4:$D$3960))</f>
        <v>0</v>
      </c>
      <c r="E983" s="99">
        <f t="shared" si="62"/>
        <v>0</v>
      </c>
      <c r="F983" s="100" t="e">
        <f>VLOOKUP(A983,'RAW MATERIALS'!$B$4:$I$206,2,FALSE)</f>
        <v>#N/A</v>
      </c>
      <c r="G983" s="100" t="e">
        <f t="shared" si="63"/>
        <v>#N/A</v>
      </c>
      <c r="H983" s="101" t="e">
        <f>'RAW MATERIALS'!#REF!</f>
        <v>#REF!</v>
      </c>
      <c r="I983" s="101" t="e">
        <f t="shared" si="64"/>
        <v>#N/A</v>
      </c>
      <c r="J983" s="137" t="e">
        <f>VLOOKUP(A983,'RAW MATERIALS'!$B$4:$I$206,3,FALSE)*B983</f>
        <v>#N/A</v>
      </c>
    </row>
    <row r="984" spans="1:10" hidden="1">
      <c r="A984" s="97">
        <f>'RAW MATERIALS'!B726</f>
        <v>0</v>
      </c>
      <c r="B984" s="98" t="e">
        <f t="shared" si="61"/>
        <v>#N/A</v>
      </c>
      <c r="C984" s="99">
        <f>SUMPRODUCT(('Materials bought'!$A$4:$A$4121='Buy list'!A984)*('Materials bought'!$B$4:$B$4121))-SUMPRODUCT(('Materials used'!$A$4:$A$4296='Buy list'!A984)*('Materials used'!$B$4:$B$4296))</f>
        <v>0</v>
      </c>
      <c r="D984" s="99">
        <f>SUMPRODUCT((Orders!$A$4:$A$3960='Buy list'!$A984)*(Orders!$D$4:$D$3960))</f>
        <v>0</v>
      </c>
      <c r="E984" s="99">
        <f t="shared" si="62"/>
        <v>0</v>
      </c>
      <c r="F984" s="100" t="e">
        <f>VLOOKUP(A984,'RAW MATERIALS'!$B$4:$I$206,2,FALSE)</f>
        <v>#N/A</v>
      </c>
      <c r="G984" s="100" t="e">
        <f t="shared" si="63"/>
        <v>#N/A</v>
      </c>
      <c r="H984" s="101" t="e">
        <f>'RAW MATERIALS'!#REF!</f>
        <v>#REF!</v>
      </c>
      <c r="I984" s="101" t="e">
        <f t="shared" si="64"/>
        <v>#N/A</v>
      </c>
      <c r="J984" s="137" t="e">
        <f>VLOOKUP(A984,'RAW MATERIALS'!$B$4:$I$206,3,FALSE)*B984</f>
        <v>#N/A</v>
      </c>
    </row>
    <row r="985" spans="1:10" hidden="1">
      <c r="A985" s="97">
        <f>'RAW MATERIALS'!B727</f>
        <v>0</v>
      </c>
      <c r="B985" s="98" t="e">
        <f t="shared" si="61"/>
        <v>#N/A</v>
      </c>
      <c r="C985" s="99">
        <f>SUMPRODUCT(('Materials bought'!$A$4:$A$4121='Buy list'!A985)*('Materials bought'!$B$4:$B$4121))-SUMPRODUCT(('Materials used'!$A$4:$A$4296='Buy list'!A985)*('Materials used'!$B$4:$B$4296))</f>
        <v>0</v>
      </c>
      <c r="D985" s="99">
        <f>SUMPRODUCT((Orders!$A$4:$A$3960='Buy list'!$A985)*(Orders!$D$4:$D$3960))</f>
        <v>0</v>
      </c>
      <c r="E985" s="99">
        <f t="shared" si="62"/>
        <v>0</v>
      </c>
      <c r="F985" s="100" t="e">
        <f>VLOOKUP(A985,'RAW MATERIALS'!$B$4:$I$206,2,FALSE)</f>
        <v>#N/A</v>
      </c>
      <c r="G985" s="100" t="e">
        <f t="shared" si="63"/>
        <v>#N/A</v>
      </c>
      <c r="H985" s="101" t="e">
        <f>'RAW MATERIALS'!#REF!</f>
        <v>#REF!</v>
      </c>
      <c r="I985" s="101" t="e">
        <f t="shared" si="64"/>
        <v>#N/A</v>
      </c>
      <c r="J985" s="137" t="e">
        <f>VLOOKUP(A985,'RAW MATERIALS'!$B$4:$I$206,3,FALSE)*B985</f>
        <v>#N/A</v>
      </c>
    </row>
    <row r="986" spans="1:10" hidden="1">
      <c r="A986" s="97">
        <f>'RAW MATERIALS'!B728</f>
        <v>0</v>
      </c>
      <c r="B986" s="98" t="e">
        <f t="shared" si="61"/>
        <v>#N/A</v>
      </c>
      <c r="C986" s="99">
        <f>SUMPRODUCT(('Materials bought'!$A$4:$A$4121='Buy list'!A986)*('Materials bought'!$B$4:$B$4121))-SUMPRODUCT(('Materials used'!$A$4:$A$4296='Buy list'!A986)*('Materials used'!$B$4:$B$4296))</f>
        <v>0</v>
      </c>
      <c r="D986" s="99">
        <f>SUMPRODUCT((Orders!$A$4:$A$3960='Buy list'!$A986)*(Orders!$D$4:$D$3960))</f>
        <v>0</v>
      </c>
      <c r="E986" s="99">
        <f t="shared" si="62"/>
        <v>0</v>
      </c>
      <c r="F986" s="100" t="e">
        <f>VLOOKUP(A986,'RAW MATERIALS'!$B$4:$I$206,2,FALSE)</f>
        <v>#N/A</v>
      </c>
      <c r="G986" s="100" t="e">
        <f t="shared" si="63"/>
        <v>#N/A</v>
      </c>
      <c r="H986" s="101" t="e">
        <f>'RAW MATERIALS'!#REF!</f>
        <v>#REF!</v>
      </c>
      <c r="I986" s="101" t="e">
        <f t="shared" si="64"/>
        <v>#N/A</v>
      </c>
      <c r="J986" s="137" t="e">
        <f>VLOOKUP(A986,'RAW MATERIALS'!$B$4:$I$206,3,FALSE)*B986</f>
        <v>#N/A</v>
      </c>
    </row>
    <row r="987" spans="1:10" hidden="1">
      <c r="A987" s="97">
        <f>'RAW MATERIALS'!B729</f>
        <v>0</v>
      </c>
      <c r="B987" s="98" t="e">
        <f t="shared" si="61"/>
        <v>#N/A</v>
      </c>
      <c r="C987" s="99">
        <f>SUMPRODUCT(('Materials bought'!$A$4:$A$4121='Buy list'!A987)*('Materials bought'!$B$4:$B$4121))-SUMPRODUCT(('Materials used'!$A$4:$A$4296='Buy list'!A987)*('Materials used'!$B$4:$B$4296))</f>
        <v>0</v>
      </c>
      <c r="D987" s="99">
        <f>SUMPRODUCT((Orders!$A$4:$A$3960='Buy list'!$A987)*(Orders!$D$4:$D$3960))</f>
        <v>0</v>
      </c>
      <c r="E987" s="99">
        <f t="shared" si="62"/>
        <v>0</v>
      </c>
      <c r="F987" s="100" t="e">
        <f>VLOOKUP(A987,'RAW MATERIALS'!$B$4:$I$206,2,FALSE)</f>
        <v>#N/A</v>
      </c>
      <c r="G987" s="100" t="e">
        <f t="shared" si="63"/>
        <v>#N/A</v>
      </c>
      <c r="H987" s="101" t="e">
        <f>'RAW MATERIALS'!#REF!</f>
        <v>#REF!</v>
      </c>
      <c r="I987" s="101" t="e">
        <f t="shared" si="64"/>
        <v>#N/A</v>
      </c>
      <c r="J987" s="137" t="e">
        <f>VLOOKUP(A987,'RAW MATERIALS'!$B$4:$I$206,3,FALSE)*B987</f>
        <v>#N/A</v>
      </c>
    </row>
    <row r="988" spans="1:10" hidden="1">
      <c r="A988" s="97">
        <f>'RAW MATERIALS'!B730</f>
        <v>0</v>
      </c>
      <c r="B988" s="98" t="e">
        <f t="shared" si="61"/>
        <v>#N/A</v>
      </c>
      <c r="C988" s="99">
        <f>SUMPRODUCT(('Materials bought'!$A$4:$A$4121='Buy list'!A988)*('Materials bought'!$B$4:$B$4121))-SUMPRODUCT(('Materials used'!$A$4:$A$4296='Buy list'!A988)*('Materials used'!$B$4:$B$4296))</f>
        <v>0</v>
      </c>
      <c r="D988" s="99">
        <f>SUMPRODUCT((Orders!$A$4:$A$3960='Buy list'!$A988)*(Orders!$D$4:$D$3960))</f>
        <v>0</v>
      </c>
      <c r="E988" s="99">
        <f t="shared" si="62"/>
        <v>0</v>
      </c>
      <c r="F988" s="100" t="e">
        <f>VLOOKUP(A988,'RAW MATERIALS'!$B$4:$I$206,2,FALSE)</f>
        <v>#N/A</v>
      </c>
      <c r="G988" s="100" t="e">
        <f t="shared" si="63"/>
        <v>#N/A</v>
      </c>
      <c r="H988" s="101" t="e">
        <f>'RAW MATERIALS'!#REF!</f>
        <v>#REF!</v>
      </c>
      <c r="I988" s="101" t="e">
        <f t="shared" si="64"/>
        <v>#N/A</v>
      </c>
      <c r="J988" s="137" t="e">
        <f>VLOOKUP(A988,'RAW MATERIALS'!$B$4:$I$206,3,FALSE)*B988</f>
        <v>#N/A</v>
      </c>
    </row>
    <row r="989" spans="1:10" hidden="1">
      <c r="A989" s="97">
        <f>'RAW MATERIALS'!B731</f>
        <v>0</v>
      </c>
      <c r="B989" s="98" t="e">
        <f t="shared" si="61"/>
        <v>#N/A</v>
      </c>
      <c r="C989" s="99">
        <f>SUMPRODUCT(('Materials bought'!$A$4:$A$4121='Buy list'!A989)*('Materials bought'!$B$4:$B$4121))-SUMPRODUCT(('Materials used'!$A$4:$A$4296='Buy list'!A989)*('Materials used'!$B$4:$B$4296))</f>
        <v>0</v>
      </c>
      <c r="D989" s="99">
        <f>SUMPRODUCT((Orders!$A$4:$A$3960='Buy list'!$A989)*(Orders!$D$4:$D$3960))</f>
        <v>0</v>
      </c>
      <c r="E989" s="99">
        <f t="shared" si="62"/>
        <v>0</v>
      </c>
      <c r="F989" s="100" t="e">
        <f>VLOOKUP(A989,'RAW MATERIALS'!$B$4:$I$206,2,FALSE)</f>
        <v>#N/A</v>
      </c>
      <c r="G989" s="100" t="e">
        <f t="shared" si="63"/>
        <v>#N/A</v>
      </c>
      <c r="H989" s="101" t="e">
        <f>'RAW MATERIALS'!#REF!</f>
        <v>#REF!</v>
      </c>
      <c r="I989" s="101" t="e">
        <f t="shared" si="64"/>
        <v>#N/A</v>
      </c>
      <c r="J989" s="137" t="e">
        <f>VLOOKUP(A989,'RAW MATERIALS'!$B$4:$I$206,3,FALSE)*B989</f>
        <v>#N/A</v>
      </c>
    </row>
    <row r="990" spans="1:10" hidden="1">
      <c r="A990" s="97">
        <f>'RAW MATERIALS'!B732</f>
        <v>0</v>
      </c>
      <c r="B990" s="98" t="e">
        <f t="shared" si="61"/>
        <v>#N/A</v>
      </c>
      <c r="C990" s="99">
        <f>SUMPRODUCT(('Materials bought'!$A$4:$A$4121='Buy list'!A990)*('Materials bought'!$B$4:$B$4121))-SUMPRODUCT(('Materials used'!$A$4:$A$4296='Buy list'!A990)*('Materials used'!$B$4:$B$4296))</f>
        <v>0</v>
      </c>
      <c r="D990" s="99">
        <f>SUMPRODUCT((Orders!$A$4:$A$3960='Buy list'!$A990)*(Orders!$D$4:$D$3960))</f>
        <v>0</v>
      </c>
      <c r="E990" s="99">
        <f t="shared" si="62"/>
        <v>0</v>
      </c>
      <c r="F990" s="100" t="e">
        <f>VLOOKUP(A990,'RAW MATERIALS'!$B$4:$I$206,2,FALSE)</f>
        <v>#N/A</v>
      </c>
      <c r="G990" s="100" t="e">
        <f t="shared" si="63"/>
        <v>#N/A</v>
      </c>
      <c r="H990" s="101" t="e">
        <f>'RAW MATERIALS'!#REF!</f>
        <v>#REF!</v>
      </c>
      <c r="I990" s="101" t="e">
        <f t="shared" si="64"/>
        <v>#N/A</v>
      </c>
      <c r="J990" s="137" t="e">
        <f>VLOOKUP(A990,'RAW MATERIALS'!$B$4:$I$206,3,FALSE)*B990</f>
        <v>#N/A</v>
      </c>
    </row>
    <row r="991" spans="1:10" hidden="1">
      <c r="A991" s="97">
        <f>'RAW MATERIALS'!B733</f>
        <v>0</v>
      </c>
      <c r="B991" s="98" t="e">
        <f t="shared" si="61"/>
        <v>#N/A</v>
      </c>
      <c r="C991" s="99">
        <f>SUMPRODUCT(('Materials bought'!$A$4:$A$4121='Buy list'!A991)*('Materials bought'!$B$4:$B$4121))-SUMPRODUCT(('Materials used'!$A$4:$A$4296='Buy list'!A991)*('Materials used'!$B$4:$B$4296))</f>
        <v>0</v>
      </c>
      <c r="D991" s="99">
        <f>SUMPRODUCT((Orders!$A$4:$A$3960='Buy list'!$A991)*(Orders!$D$4:$D$3960))</f>
        <v>0</v>
      </c>
      <c r="E991" s="99">
        <f t="shared" si="62"/>
        <v>0</v>
      </c>
      <c r="F991" s="100" t="e">
        <f>VLOOKUP(A991,'RAW MATERIALS'!$B$4:$I$206,2,FALSE)</f>
        <v>#N/A</v>
      </c>
      <c r="G991" s="100" t="e">
        <f t="shared" si="63"/>
        <v>#N/A</v>
      </c>
      <c r="H991" s="101" t="e">
        <f>'RAW MATERIALS'!#REF!</f>
        <v>#REF!</v>
      </c>
      <c r="I991" s="101" t="e">
        <f t="shared" si="64"/>
        <v>#N/A</v>
      </c>
      <c r="J991" s="137" t="e">
        <f>VLOOKUP(A991,'RAW MATERIALS'!$B$4:$I$206,3,FALSE)*B991</f>
        <v>#N/A</v>
      </c>
    </row>
    <row r="992" spans="1:10" hidden="1">
      <c r="A992" s="97">
        <f>'RAW MATERIALS'!B734</f>
        <v>0</v>
      </c>
      <c r="B992" s="98" t="e">
        <f t="shared" si="61"/>
        <v>#N/A</v>
      </c>
      <c r="C992" s="99">
        <f>SUMPRODUCT(('Materials bought'!$A$4:$A$4121='Buy list'!A992)*('Materials bought'!$B$4:$B$4121))-SUMPRODUCT(('Materials used'!$A$4:$A$4296='Buy list'!A992)*('Materials used'!$B$4:$B$4296))</f>
        <v>0</v>
      </c>
      <c r="D992" s="99">
        <f>SUMPRODUCT((Orders!$A$4:$A$3960='Buy list'!$A992)*(Orders!$D$4:$D$3960))</f>
        <v>0</v>
      </c>
      <c r="E992" s="99">
        <f t="shared" si="62"/>
        <v>0</v>
      </c>
      <c r="F992" s="100" t="e">
        <f>VLOOKUP(A992,'RAW MATERIALS'!$B$4:$I$206,2,FALSE)</f>
        <v>#N/A</v>
      </c>
      <c r="G992" s="100" t="e">
        <f t="shared" si="63"/>
        <v>#N/A</v>
      </c>
      <c r="H992" s="101" t="e">
        <f>'RAW MATERIALS'!#REF!</f>
        <v>#REF!</v>
      </c>
      <c r="I992" s="101" t="e">
        <f t="shared" si="64"/>
        <v>#N/A</v>
      </c>
      <c r="J992" s="137" t="e">
        <f>VLOOKUP(A992,'RAW MATERIALS'!$B$4:$I$206,3,FALSE)*B992</f>
        <v>#N/A</v>
      </c>
    </row>
    <row r="993" spans="1:10" hidden="1">
      <c r="A993" s="97">
        <f>'RAW MATERIALS'!B735</f>
        <v>0</v>
      </c>
      <c r="B993" s="98" t="e">
        <f t="shared" si="61"/>
        <v>#N/A</v>
      </c>
      <c r="C993" s="99">
        <f>SUMPRODUCT(('Materials bought'!$A$4:$A$4121='Buy list'!A993)*('Materials bought'!$B$4:$B$4121))-SUMPRODUCT(('Materials used'!$A$4:$A$4296='Buy list'!A993)*('Materials used'!$B$4:$B$4296))</f>
        <v>0</v>
      </c>
      <c r="D993" s="99">
        <f>SUMPRODUCT((Orders!$A$4:$A$3960='Buy list'!$A993)*(Orders!$D$4:$D$3960))</f>
        <v>0</v>
      </c>
      <c r="E993" s="99">
        <f t="shared" si="62"/>
        <v>0</v>
      </c>
      <c r="F993" s="100" t="e">
        <f>VLOOKUP(A993,'RAW MATERIALS'!$B$4:$I$206,2,FALSE)</f>
        <v>#N/A</v>
      </c>
      <c r="G993" s="100" t="e">
        <f t="shared" si="63"/>
        <v>#N/A</v>
      </c>
      <c r="H993" s="101" t="e">
        <f>'RAW MATERIALS'!#REF!</f>
        <v>#REF!</v>
      </c>
      <c r="I993" s="101" t="e">
        <f t="shared" si="64"/>
        <v>#N/A</v>
      </c>
      <c r="J993" s="137" t="e">
        <f>VLOOKUP(A993,'RAW MATERIALS'!$B$4:$I$206,3,FALSE)*B993</f>
        <v>#N/A</v>
      </c>
    </row>
    <row r="994" spans="1:10" hidden="1">
      <c r="A994" s="97">
        <f>'RAW MATERIALS'!B736</f>
        <v>0</v>
      </c>
      <c r="B994" s="98" t="e">
        <f t="shared" si="61"/>
        <v>#N/A</v>
      </c>
      <c r="C994" s="99">
        <f>SUMPRODUCT(('Materials bought'!$A$4:$A$4121='Buy list'!A994)*('Materials bought'!$B$4:$B$4121))-SUMPRODUCT(('Materials used'!$A$4:$A$4296='Buy list'!A994)*('Materials used'!$B$4:$B$4296))</f>
        <v>0</v>
      </c>
      <c r="D994" s="99">
        <f>SUMPRODUCT((Orders!$A$4:$A$3960='Buy list'!$A994)*(Orders!$D$4:$D$3960))</f>
        <v>0</v>
      </c>
      <c r="E994" s="99">
        <f t="shared" si="62"/>
        <v>0</v>
      </c>
      <c r="F994" s="100" t="e">
        <f>VLOOKUP(A994,'RAW MATERIALS'!$B$4:$I$206,2,FALSE)</f>
        <v>#N/A</v>
      </c>
      <c r="G994" s="100" t="e">
        <f t="shared" si="63"/>
        <v>#N/A</v>
      </c>
      <c r="H994" s="101" t="e">
        <f>'RAW MATERIALS'!#REF!</f>
        <v>#REF!</v>
      </c>
      <c r="I994" s="101" t="e">
        <f t="shared" si="64"/>
        <v>#N/A</v>
      </c>
      <c r="J994" s="137" t="e">
        <f>VLOOKUP(A994,'RAW MATERIALS'!$B$4:$I$206,3,FALSE)*B994</f>
        <v>#N/A</v>
      </c>
    </row>
    <row r="995" spans="1:10" hidden="1">
      <c r="A995" s="97">
        <f>'RAW MATERIALS'!B737</f>
        <v>0</v>
      </c>
      <c r="B995" s="98" t="e">
        <f t="shared" si="61"/>
        <v>#N/A</v>
      </c>
      <c r="C995" s="99">
        <f>SUMPRODUCT(('Materials bought'!$A$4:$A$4121='Buy list'!A995)*('Materials bought'!$B$4:$B$4121))-SUMPRODUCT(('Materials used'!$A$4:$A$4296='Buy list'!A995)*('Materials used'!$B$4:$B$4296))</f>
        <v>0</v>
      </c>
      <c r="D995" s="99">
        <f>SUMPRODUCT((Orders!$A$4:$A$3960='Buy list'!$A995)*(Orders!$D$4:$D$3960))</f>
        <v>0</v>
      </c>
      <c r="E995" s="99">
        <f t="shared" si="62"/>
        <v>0</v>
      </c>
      <c r="F995" s="100" t="e">
        <f>VLOOKUP(A995,'RAW MATERIALS'!$B$4:$I$206,2,FALSE)</f>
        <v>#N/A</v>
      </c>
      <c r="G995" s="100" t="e">
        <f t="shared" si="63"/>
        <v>#N/A</v>
      </c>
      <c r="H995" s="101" t="e">
        <f>'RAW MATERIALS'!#REF!</f>
        <v>#REF!</v>
      </c>
      <c r="I995" s="101" t="e">
        <f t="shared" si="64"/>
        <v>#N/A</v>
      </c>
      <c r="J995" s="137" t="e">
        <f>VLOOKUP(A995,'RAW MATERIALS'!$B$4:$I$206,3,FALSE)*B995</f>
        <v>#N/A</v>
      </c>
    </row>
    <row r="996" spans="1:10" hidden="1">
      <c r="A996" s="97">
        <f>'RAW MATERIALS'!B738</f>
        <v>0</v>
      </c>
      <c r="B996" s="98" t="e">
        <f t="shared" si="61"/>
        <v>#N/A</v>
      </c>
      <c r="C996" s="99">
        <f>SUMPRODUCT(('Materials bought'!$A$4:$A$4121='Buy list'!A996)*('Materials bought'!$B$4:$B$4121))-SUMPRODUCT(('Materials used'!$A$4:$A$4296='Buy list'!A996)*('Materials used'!$B$4:$B$4296))</f>
        <v>0</v>
      </c>
      <c r="D996" s="99">
        <f>SUMPRODUCT((Orders!$A$4:$A$3960='Buy list'!$A996)*(Orders!$D$4:$D$3960))</f>
        <v>0</v>
      </c>
      <c r="E996" s="99">
        <f t="shared" si="62"/>
        <v>0</v>
      </c>
      <c r="F996" s="100" t="e">
        <f>VLOOKUP(A996,'RAW MATERIALS'!$B$4:$I$206,2,FALSE)</f>
        <v>#N/A</v>
      </c>
      <c r="G996" s="100" t="e">
        <f t="shared" si="63"/>
        <v>#N/A</v>
      </c>
      <c r="H996" s="101" t="e">
        <f>'RAW MATERIALS'!#REF!</f>
        <v>#REF!</v>
      </c>
      <c r="I996" s="101" t="e">
        <f t="shared" si="64"/>
        <v>#N/A</v>
      </c>
      <c r="J996" s="137" t="e">
        <f>VLOOKUP(A996,'RAW MATERIALS'!$B$4:$I$206,3,FALSE)*B996</f>
        <v>#N/A</v>
      </c>
    </row>
    <row r="997" spans="1:10" hidden="1">
      <c r="A997" s="97">
        <f>'RAW MATERIALS'!B739</f>
        <v>0</v>
      </c>
      <c r="B997" s="98" t="e">
        <f t="shared" si="61"/>
        <v>#N/A</v>
      </c>
      <c r="C997" s="99">
        <f>SUMPRODUCT(('Materials bought'!$A$4:$A$4121='Buy list'!A997)*('Materials bought'!$B$4:$B$4121))-SUMPRODUCT(('Materials used'!$A$4:$A$4296='Buy list'!A997)*('Materials used'!$B$4:$B$4296))</f>
        <v>0</v>
      </c>
      <c r="D997" s="99">
        <f>SUMPRODUCT((Orders!$A$4:$A$3960='Buy list'!$A997)*(Orders!$D$4:$D$3960))</f>
        <v>0</v>
      </c>
      <c r="E997" s="99">
        <f t="shared" si="62"/>
        <v>0</v>
      </c>
      <c r="F997" s="100" t="e">
        <f>VLOOKUP(A997,'RAW MATERIALS'!$B$4:$I$206,2,FALSE)</f>
        <v>#N/A</v>
      </c>
      <c r="G997" s="100" t="e">
        <f t="shared" si="63"/>
        <v>#N/A</v>
      </c>
      <c r="H997" s="101" t="e">
        <f>'RAW MATERIALS'!#REF!</f>
        <v>#REF!</v>
      </c>
      <c r="I997" s="101" t="e">
        <f t="shared" si="64"/>
        <v>#N/A</v>
      </c>
      <c r="J997" s="137" t="e">
        <f>VLOOKUP(A997,'RAW MATERIALS'!$B$4:$I$206,3,FALSE)*B997</f>
        <v>#N/A</v>
      </c>
    </row>
    <row r="998" spans="1:10" hidden="1">
      <c r="A998" s="97">
        <f>'RAW MATERIALS'!B740</f>
        <v>0</v>
      </c>
      <c r="B998" s="98" t="e">
        <f t="shared" si="61"/>
        <v>#N/A</v>
      </c>
      <c r="C998" s="99">
        <f>SUMPRODUCT(('Materials bought'!$A$4:$A$4121='Buy list'!A998)*('Materials bought'!$B$4:$B$4121))-SUMPRODUCT(('Materials used'!$A$4:$A$4296='Buy list'!A998)*('Materials used'!$B$4:$B$4296))</f>
        <v>0</v>
      </c>
      <c r="D998" s="99">
        <f>SUMPRODUCT((Orders!$A$4:$A$3960='Buy list'!$A998)*(Orders!$D$4:$D$3960))</f>
        <v>0</v>
      </c>
      <c r="E998" s="99">
        <f t="shared" si="62"/>
        <v>0</v>
      </c>
      <c r="F998" s="100" t="e">
        <f>VLOOKUP(A998,'RAW MATERIALS'!$B$4:$I$206,2,FALSE)</f>
        <v>#N/A</v>
      </c>
      <c r="G998" s="100" t="e">
        <f t="shared" si="63"/>
        <v>#N/A</v>
      </c>
      <c r="H998" s="101" t="e">
        <f>'RAW MATERIALS'!#REF!</f>
        <v>#REF!</v>
      </c>
      <c r="I998" s="101" t="e">
        <f t="shared" si="64"/>
        <v>#N/A</v>
      </c>
      <c r="J998" s="137" t="e">
        <f>VLOOKUP(A998,'RAW MATERIALS'!$B$4:$I$206,3,FALSE)*B998</f>
        <v>#N/A</v>
      </c>
    </row>
    <row r="999" spans="1:10" hidden="1">
      <c r="A999" s="97">
        <f>'RAW MATERIALS'!B741</f>
        <v>0</v>
      </c>
      <c r="B999" s="98" t="e">
        <f t="shared" si="61"/>
        <v>#N/A</v>
      </c>
      <c r="C999" s="99">
        <f>SUMPRODUCT(('Materials bought'!$A$4:$A$4121='Buy list'!A999)*('Materials bought'!$B$4:$B$4121))-SUMPRODUCT(('Materials used'!$A$4:$A$4296='Buy list'!A999)*('Materials used'!$B$4:$B$4296))</f>
        <v>0</v>
      </c>
      <c r="D999" s="99">
        <f>SUMPRODUCT((Orders!$A$4:$A$3960='Buy list'!$A999)*(Orders!$D$4:$D$3960))</f>
        <v>0</v>
      </c>
      <c r="E999" s="99">
        <f t="shared" si="62"/>
        <v>0</v>
      </c>
      <c r="F999" s="100" t="e">
        <f>VLOOKUP(A999,'RAW MATERIALS'!$B$4:$I$206,2,FALSE)</f>
        <v>#N/A</v>
      </c>
      <c r="G999" s="100" t="e">
        <f t="shared" si="63"/>
        <v>#N/A</v>
      </c>
      <c r="H999" s="101" t="e">
        <f>'RAW MATERIALS'!#REF!</f>
        <v>#REF!</v>
      </c>
      <c r="I999" s="101" t="e">
        <f t="shared" si="64"/>
        <v>#N/A</v>
      </c>
      <c r="J999" s="137" t="e">
        <f>VLOOKUP(A999,'RAW MATERIALS'!$B$4:$I$206,3,FALSE)*B999</f>
        <v>#N/A</v>
      </c>
    </row>
    <row r="1000" spans="1:10" ht="16" hidden="1" thickBot="1">
      <c r="A1000" s="97">
        <f>'RAW MATERIALS'!B742</f>
        <v>0</v>
      </c>
      <c r="B1000" s="103" t="e">
        <f t="shared" si="61"/>
        <v>#N/A</v>
      </c>
      <c r="C1000" s="99">
        <f>SUMPRODUCT(('Materials bought'!$A$4:$A$4121='Buy list'!A1000)*('Materials bought'!$B$4:$B$4121))-SUMPRODUCT(('Materials used'!$A$4:$A$4296='Buy list'!A1000)*('Materials used'!$B$4:$B$4296))</f>
        <v>0</v>
      </c>
      <c r="D1000" s="99">
        <f>SUMPRODUCT((Orders!$A$4:$A$3960='Buy list'!$A1000)*(Orders!$D$4:$D$3960))</f>
        <v>0</v>
      </c>
      <c r="E1000" s="99">
        <f t="shared" si="62"/>
        <v>0</v>
      </c>
      <c r="F1000" s="100" t="e">
        <f>VLOOKUP(A1000,'RAW MATERIALS'!$B$4:$I$206,2,FALSE)</f>
        <v>#N/A</v>
      </c>
      <c r="G1000" s="100" t="e">
        <f t="shared" si="63"/>
        <v>#N/A</v>
      </c>
      <c r="H1000" s="101" t="e">
        <f>'RAW MATERIALS'!#REF!</f>
        <v>#REF!</v>
      </c>
      <c r="I1000" s="101" t="e">
        <f t="shared" si="64"/>
        <v>#N/A</v>
      </c>
      <c r="J1000" s="137" t="e">
        <f>VLOOKUP(A1000,'RAW MATERIALS'!$B$4:$I$206,3,FALSE)*B1000</f>
        <v>#N/A</v>
      </c>
    </row>
    <row r="1001" spans="1:10">
      <c r="G1001" s="90" t="s">
        <v>19</v>
      </c>
      <c r="I1001" s="90" t="s">
        <v>439</v>
      </c>
      <c r="J1001" s="138">
        <f>SUMIF(I5:I1000,"yes",J5:J1000)</f>
        <v>38000</v>
      </c>
    </row>
  </sheetData>
  <sheetProtection sheet="1" objects="1" scenarios="1" autoFilter="0"/>
  <autoFilter ref="A4:I1001">
    <filterColumn colId="8">
      <filters>
        <filter val="no"/>
        <filter val="yes"/>
      </filters>
    </filterColumn>
    <sortState ref="A5:K499">
      <sortCondition ref="A4:A499"/>
    </sortState>
  </autoFilter>
  <pageMargins left="0.25" right="0.25"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INTRO</vt:lpstr>
      <vt:lpstr>SALES</vt:lpstr>
      <vt:lpstr>EQUIPMENT</vt:lpstr>
      <vt:lpstr>RAW MATERIALS</vt:lpstr>
      <vt:lpstr>OVERHEAD</vt:lpstr>
      <vt:lpstr>Orders</vt:lpstr>
      <vt:lpstr>Materials used</vt:lpstr>
      <vt:lpstr>Materials bought</vt:lpstr>
      <vt:lpstr>Buy list</vt:lpstr>
      <vt:lpstr>Report value stock</vt:lpstr>
      <vt:lpstr>Costprice materials</vt:lpstr>
      <vt:lpstr>INVESTMENT</vt:lpstr>
      <vt:lpstr>DASHBOARD</vt:lpstr>
      <vt:lpstr>School water cart</vt:lpstr>
      <vt:lpstr>See-saw big</vt:lpstr>
      <vt:lpstr>Shop Cart</vt:lpstr>
      <vt:lpstr>Slide Big</vt:lpstr>
      <vt:lpstr>Swing db &amp; h</vt:lpstr>
      <vt:lpstr>Up &amp; down</vt:lpstr>
      <vt:lpstr>Wheely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S</cp:lastModifiedBy>
  <cp:lastPrinted>2015-04-28T07:01:39Z</cp:lastPrinted>
  <dcterms:created xsi:type="dcterms:W3CDTF">2013-02-08T09:11:46Z</dcterms:created>
  <dcterms:modified xsi:type="dcterms:W3CDTF">2015-07-28T09:41:38Z</dcterms:modified>
</cp:coreProperties>
</file>